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 tabRatio="853" activeTab="2"/>
  </bookViews>
  <sheets>
    <sheet name="Fedlap" sheetId="3" r:id="rId1"/>
    <sheet name="MÉR" sheetId="4" r:id="rId2"/>
    <sheet name="er.kimut.A" sheetId="1" r:id="rId3"/>
    <sheet name="értékesítés" sheetId="13" r:id="rId4"/>
    <sheet name="beruházások összesítés" sheetId="5" r:id="rId5"/>
    <sheet name="fejlesztési beruházások" sheetId="6" r:id="rId6"/>
    <sheet name="belsőellátásfejlesztés" sheetId="7" r:id="rId7"/>
    <sheet name="egyéb beruházások" sheetId="8" r:id="rId8"/>
    <sheet name="Árbev.megoszlás" sheetId="9" r:id="rId9"/>
    <sheet name="bérszerk. éves" sheetId="10" r:id="rId10"/>
    <sheet name="keresetkorrekció" sheetId="14" r:id="rId11"/>
    <sheet name="támogatás" sheetId="12" r:id="rId12"/>
    <sheet name="likviditási terv" sheetId="15" r:id="rId13"/>
  </sheets>
  <externalReferences>
    <externalReference r:id="rId14"/>
    <externalReference r:id="rId15"/>
    <externalReference r:id="rId16"/>
  </externalReferences>
  <definedNames>
    <definedName name="APUSZTA2" localSheetId="8">#REF!</definedName>
    <definedName name="APUSZTA2" localSheetId="10">#REF!</definedName>
    <definedName name="APUSZTA2">#REF!</definedName>
    <definedName name="APUSZTA3" localSheetId="8">#REF!</definedName>
    <definedName name="APUSZTA3" localSheetId="10">#REF!</definedName>
    <definedName name="APUSZTA3">#REF!</definedName>
    <definedName name="BARACSKA2" localSheetId="8">#REF!</definedName>
    <definedName name="BARACSKA2" localSheetId="10">#REF!</definedName>
    <definedName name="BARACSKA2">#REF!</definedName>
    <definedName name="BARACSKA3" localSheetId="8">#REF!</definedName>
    <definedName name="BARACSKA3">#REF!</definedName>
    <definedName name="BUFA2" localSheetId="8">#REF!</definedName>
    <definedName name="BUFA2">#REF!</definedName>
    <definedName name="BUFA3" localSheetId="8">#REF!</definedName>
    <definedName name="BUFA3">#REF!</definedName>
    <definedName name="Ceg_neve" localSheetId="6">[1]Fedlap!$B$2</definedName>
    <definedName name="Ceg_neve" localSheetId="9">[1]Fedlap!$B$2</definedName>
    <definedName name="Ceg_neve" localSheetId="4">[1]Fedlap!$B$2</definedName>
    <definedName name="Ceg_neve" localSheetId="7">[1]Fedlap!$B$2</definedName>
    <definedName name="Ceg_neve" localSheetId="2">[2]Fedlap!$B$2</definedName>
    <definedName name="Ceg_neve" localSheetId="3">[1]Fedlap!$B$2</definedName>
    <definedName name="Ceg_neve" localSheetId="5">[1]Fedlap!$B$2</definedName>
    <definedName name="Ceg_neve" localSheetId="10">[1]Fedlap!$B$2</definedName>
    <definedName name="Ceg_neve" localSheetId="1">[1]Fedlap!$B$2</definedName>
    <definedName name="Ceg_neve" localSheetId="11">[1]Fedlap!$B$2</definedName>
    <definedName name="Ceg_neve">Fedlap!$B$2</definedName>
    <definedName name="GYARMAT2" localSheetId="8">#REF!</definedName>
    <definedName name="GYARMAT2" localSheetId="10">#REF!</definedName>
    <definedName name="GYARMAT2">#REF!</definedName>
    <definedName name="GYARMAT3" localSheetId="8">#REF!</definedName>
    <definedName name="GYARMAT3" localSheetId="10">#REF!</definedName>
    <definedName name="GYARMAT3">#REF!</definedName>
    <definedName name="Idoszak" localSheetId="6">[1]Fedlap!$B$6</definedName>
    <definedName name="Idoszak" localSheetId="9">[1]Fedlap!$B$6</definedName>
    <definedName name="Idoszak" localSheetId="4">[1]Fedlap!$B$6</definedName>
    <definedName name="Idoszak" localSheetId="7">[1]Fedlap!$B$6</definedName>
    <definedName name="Idoszak" localSheetId="2">[2]Fedlap!$B$6</definedName>
    <definedName name="Idoszak" localSheetId="3">[1]Fedlap!$B$6</definedName>
    <definedName name="Idoszak" localSheetId="5">[1]Fedlap!$B$6</definedName>
    <definedName name="Idoszak" localSheetId="10">[1]Fedlap!$B$6</definedName>
    <definedName name="Idoszak" localSheetId="1">[1]Fedlap!$B$6</definedName>
    <definedName name="Idoszak" localSheetId="11">[1]Fedlap!$B$6</definedName>
    <definedName name="Idoszak">Fedlap!$B$6</definedName>
    <definedName name="KALOCSA2" localSheetId="8">#REF!</definedName>
    <definedName name="KALOCSA2" localSheetId="10">#REF!</definedName>
    <definedName name="KALOCSA2">#REF!</definedName>
    <definedName name="KALOCSA3" localSheetId="8">#REF!</definedName>
    <definedName name="KALOCSA3" localSheetId="10">#REF!</definedName>
    <definedName name="KALOCSA3">#REF!</definedName>
    <definedName name="NOSTRA2" localSheetId="8">#REF!</definedName>
    <definedName name="NOSTRA2" localSheetId="10">#REF!</definedName>
    <definedName name="NOSTRA2">#REF!</definedName>
    <definedName name="NOSTRA3" localSheetId="8">#REF!</definedName>
    <definedName name="NOSTRA3">#REF!</definedName>
    <definedName name="_xlnm.Print_Titles" localSheetId="1">MÉR!$6:$7</definedName>
    <definedName name="_xlnm.Print_Area" localSheetId="2">er.kimut.A!$A$1:$G$52</definedName>
    <definedName name="_xlnm.Print_Area" localSheetId="1">MÉR!$A$1:$E$117</definedName>
    <definedName name="Nyomtatási_terület_MÉ" localSheetId="8">#REF!</definedName>
    <definedName name="Nyomtatási_terület_MÉ" localSheetId="10">#REF!</definedName>
    <definedName name="Nyomtatási_terület_MÉ">#REF!</definedName>
    <definedName name="OSSZ" localSheetId="8">#REF!</definedName>
    <definedName name="OSSZ">#REF!</definedName>
    <definedName name="OSSZ2" localSheetId="8">#REF!</definedName>
    <definedName name="OSSZ2">#REF!</definedName>
    <definedName name="OSSZ3" localSheetId="8">#REF!</definedName>
    <definedName name="OSSZ3">#REF!</definedName>
    <definedName name="PHALMA2" localSheetId="8">#REF!</definedName>
    <definedName name="PHALMA2">#REF!</definedName>
    <definedName name="PHALMA3" localSheetId="8">#REF!</definedName>
    <definedName name="PHALMA3">#REF!</definedName>
    <definedName name="SATOR3" localSheetId="8">#REF!</definedName>
    <definedName name="SATOR3">#REF!</definedName>
    <definedName name="SATOR4" localSheetId="8">#REF!</definedName>
    <definedName name="SATOR4">#REF!</definedName>
    <definedName name="SOPRON3" localSheetId="8">#REF!</definedName>
    <definedName name="SOPRON3">#REF!</definedName>
    <definedName name="SOPRON4" localSheetId="8">#REF!</definedName>
    <definedName name="SOPRON4">#REF!</definedName>
    <definedName name="SZEGED2" localSheetId="8">#REF!</definedName>
    <definedName name="SZEGED2">#REF!</definedName>
    <definedName name="SZEGED3" localSheetId="8">#REF!</definedName>
    <definedName name="SZEGED3">#REF!</definedName>
    <definedName name="SZEGED4">[3]TARTOZAS!#REF!</definedName>
    <definedName name="SZEGED5">[3]KOVETEL!#REF!</definedName>
    <definedName name="TOKOL3" localSheetId="8">#REF!</definedName>
    <definedName name="TOKOL3" localSheetId="10">#REF!</definedName>
    <definedName name="TOKOL3">#REF!</definedName>
    <definedName name="TOKOL4" localSheetId="8">#REF!</definedName>
    <definedName name="TOKOL4" localSheetId="10">#REF!</definedName>
    <definedName name="TOKOL4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E23" i="15" l="1"/>
  <c r="D23" i="15"/>
  <c r="C23" i="15"/>
  <c r="B23" i="15"/>
  <c r="E62" i="4"/>
  <c r="G34" i="1"/>
  <c r="F34" i="1"/>
  <c r="E34" i="1"/>
  <c r="D34" i="1"/>
  <c r="B6" i="15" l="1"/>
  <c r="C11" i="1" l="1"/>
  <c r="C15" i="1"/>
  <c r="C17" i="1"/>
  <c r="C20" i="14" l="1"/>
  <c r="D14" i="5" l="1"/>
  <c r="C14" i="5"/>
  <c r="D10" i="5"/>
  <c r="C10" i="5"/>
  <c r="H11" i="8"/>
  <c r="H7" i="8"/>
  <c r="G7" i="8"/>
  <c r="F7" i="8"/>
  <c r="E7" i="8"/>
  <c r="D7" i="8"/>
  <c r="C7" i="8"/>
  <c r="D9" i="8"/>
  <c r="C9" i="8"/>
  <c r="C12" i="1" l="1"/>
  <c r="C25" i="1" l="1"/>
  <c r="C19" i="1" l="1"/>
  <c r="A3" i="13" l="1"/>
  <c r="F11" i="9" l="1"/>
  <c r="E11" i="9"/>
  <c r="C11" i="9"/>
  <c r="B11" i="9"/>
  <c r="E113" i="4"/>
  <c r="E100" i="4"/>
  <c r="E90" i="4"/>
  <c r="E85" i="4"/>
  <c r="E80" i="4"/>
  <c r="E76" i="4"/>
  <c r="E63" i="4"/>
  <c r="E60" i="4"/>
  <c r="E53" i="4"/>
  <c r="E44" i="4"/>
  <c r="E37" i="4"/>
  <c r="E25" i="4"/>
  <c r="E17" i="4"/>
  <c r="E9" i="4"/>
  <c r="D113" i="4"/>
  <c r="D100" i="4"/>
  <c r="D90" i="4"/>
  <c r="D85" i="4"/>
  <c r="D80" i="4"/>
  <c r="D76" i="4"/>
  <c r="D63" i="4"/>
  <c r="D60" i="4"/>
  <c r="B2" i="15" s="1"/>
  <c r="D53" i="4"/>
  <c r="D44" i="4"/>
  <c r="D37" i="4"/>
  <c r="D25" i="4"/>
  <c r="D17" i="4"/>
  <c r="D9" i="4"/>
  <c r="E84" i="4" l="1"/>
  <c r="E36" i="4"/>
  <c r="D84" i="4"/>
  <c r="E8" i="4"/>
  <c r="D36" i="4"/>
  <c r="D8" i="4"/>
  <c r="E67" i="4" l="1"/>
  <c r="D67" i="4"/>
  <c r="A1" i="14" l="1"/>
  <c r="F27" i="15" l="1"/>
  <c r="F28" i="15"/>
  <c r="F29" i="15"/>
  <c r="D15" i="10" l="1"/>
  <c r="J14" i="10"/>
  <c r="J13" i="10"/>
  <c r="J12" i="10"/>
  <c r="J11" i="10"/>
  <c r="J10" i="10"/>
  <c r="I8" i="10"/>
  <c r="I15" i="10" s="1"/>
  <c r="J9" i="10"/>
  <c r="J7" i="10"/>
  <c r="E8" i="15" l="1"/>
  <c r="D8" i="15"/>
  <c r="C10" i="14"/>
  <c r="D8" i="9"/>
  <c r="G8" i="9" l="1"/>
  <c r="H8" i="9" s="1"/>
  <c r="F4" i="15"/>
  <c r="J19" i="13"/>
  <c r="J20" i="13"/>
  <c r="G19" i="13"/>
  <c r="G20" i="13"/>
  <c r="J18" i="13"/>
  <c r="G18" i="13"/>
  <c r="J17" i="13"/>
  <c r="G17" i="13"/>
  <c r="J16" i="13"/>
  <c r="G16" i="13"/>
  <c r="J15" i="13"/>
  <c r="G15" i="13"/>
  <c r="J14" i="13"/>
  <c r="G14" i="13"/>
  <c r="J13" i="13"/>
  <c r="G13" i="13"/>
  <c r="J12" i="13"/>
  <c r="G12" i="13"/>
  <c r="J11" i="13"/>
  <c r="G11" i="13"/>
  <c r="J10" i="13"/>
  <c r="G10" i="13"/>
  <c r="J9" i="13"/>
  <c r="G9" i="13"/>
  <c r="I8" i="9" l="1"/>
  <c r="J8" i="9"/>
  <c r="B8" i="15"/>
  <c r="H10" i="8"/>
  <c r="H9" i="8"/>
  <c r="H8" i="8"/>
  <c r="H10" i="7"/>
  <c r="H8" i="7"/>
  <c r="H9" i="7"/>
  <c r="D3" i="15" l="1"/>
  <c r="C19" i="15"/>
  <c r="D19" i="15"/>
  <c r="E19" i="15"/>
  <c r="F24" i="15"/>
  <c r="F23" i="15"/>
  <c r="F22" i="15"/>
  <c r="F21" i="15"/>
  <c r="F20" i="15"/>
  <c r="F18" i="15"/>
  <c r="F17" i="15"/>
  <c r="F16" i="15"/>
  <c r="F15" i="15"/>
  <c r="F14" i="15"/>
  <c r="F13" i="15"/>
  <c r="F12" i="15"/>
  <c r="F11" i="15"/>
  <c r="F10" i="15"/>
  <c r="F9" i="15"/>
  <c r="C8" i="15"/>
  <c r="F6" i="15"/>
  <c r="F5" i="15"/>
  <c r="E3" i="15"/>
  <c r="C3" i="15"/>
  <c r="B3" i="15"/>
  <c r="D7" i="15" l="1"/>
  <c r="F25" i="15"/>
  <c r="C7" i="15"/>
  <c r="F3" i="15"/>
  <c r="F8" i="15"/>
  <c r="E7" i="15" l="1"/>
  <c r="C18" i="14" l="1"/>
  <c r="C27" i="14"/>
  <c r="C19" i="14" l="1"/>
  <c r="C21" i="14" s="1"/>
  <c r="A3" i="12"/>
  <c r="B4" i="5"/>
  <c r="A3" i="10"/>
  <c r="A3" i="9"/>
  <c r="A3" i="8"/>
  <c r="A3" i="7"/>
  <c r="H34" i="6"/>
  <c r="H35" i="6"/>
  <c r="A3" i="6"/>
  <c r="A3" i="1"/>
  <c r="C4" i="4"/>
  <c r="A1" i="12" l="1"/>
  <c r="A1" i="13"/>
  <c r="A1" i="5" s="1"/>
  <c r="C10" i="1"/>
  <c r="D48" i="1" l="1"/>
  <c r="E48" i="1"/>
  <c r="F48" i="1"/>
  <c r="G48" i="1"/>
  <c r="D38" i="1"/>
  <c r="E38" i="1"/>
  <c r="F38" i="1"/>
  <c r="G38" i="1"/>
  <c r="D23" i="1"/>
  <c r="E23" i="1"/>
  <c r="F23" i="1"/>
  <c r="G23" i="1"/>
  <c r="D19" i="1"/>
  <c r="E19" i="1"/>
  <c r="F19" i="1"/>
  <c r="G19" i="1"/>
  <c r="D10" i="1"/>
  <c r="E10" i="1"/>
  <c r="F10" i="1"/>
  <c r="G10" i="1"/>
  <c r="D7" i="1"/>
  <c r="E7" i="1"/>
  <c r="F7" i="1"/>
  <c r="F49" i="1" l="1"/>
  <c r="G49" i="1"/>
  <c r="F27" i="1"/>
  <c r="E27" i="1"/>
  <c r="E49" i="1"/>
  <c r="D27" i="1"/>
  <c r="D49" i="1"/>
  <c r="I34" i="13"/>
  <c r="F34" i="13"/>
  <c r="D34" i="13"/>
  <c r="J33" i="13"/>
  <c r="G33" i="13"/>
  <c r="J32" i="13"/>
  <c r="G32" i="13"/>
  <c r="J31" i="13"/>
  <c r="G31" i="13"/>
  <c r="J30" i="13"/>
  <c r="G30" i="13"/>
  <c r="J29" i="13"/>
  <c r="G29" i="13"/>
  <c r="J28" i="13"/>
  <c r="G28" i="13"/>
  <c r="J27" i="13"/>
  <c r="G27" i="13"/>
  <c r="J26" i="13"/>
  <c r="G26" i="13"/>
  <c r="J25" i="13"/>
  <c r="G25" i="13"/>
  <c r="J24" i="13"/>
  <c r="G24" i="13"/>
  <c r="J23" i="13"/>
  <c r="G23" i="13"/>
  <c r="J22" i="13"/>
  <c r="G22" i="13"/>
  <c r="J21" i="13"/>
  <c r="G21" i="13"/>
  <c r="J8" i="13"/>
  <c r="G8" i="13"/>
  <c r="J7" i="13"/>
  <c r="G7" i="13"/>
  <c r="B1" i="10"/>
  <c r="A1" i="10"/>
  <c r="A1" i="9"/>
  <c r="C1" i="8"/>
  <c r="B1" i="8"/>
  <c r="A1" i="8"/>
  <c r="C1" i="7"/>
  <c r="B1" i="7"/>
  <c r="A1" i="7"/>
  <c r="C1" i="6"/>
  <c r="B1" i="6"/>
  <c r="A1" i="6"/>
  <c r="B1" i="1"/>
  <c r="C1" i="4"/>
  <c r="C23" i="12"/>
  <c r="H8" i="10"/>
  <c r="H15" i="10" s="1"/>
  <c r="G8" i="10"/>
  <c r="G15" i="10" s="1"/>
  <c r="F8" i="10"/>
  <c r="C8" i="10"/>
  <c r="C15" i="10" s="1"/>
  <c r="B8" i="10"/>
  <c r="D9" i="9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G7" i="7"/>
  <c r="F7" i="7"/>
  <c r="E7" i="7"/>
  <c r="D7" i="7"/>
  <c r="C7" i="7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G7" i="6"/>
  <c r="F7" i="6"/>
  <c r="E7" i="6"/>
  <c r="D7" i="6"/>
  <c r="C7" i="6"/>
  <c r="G15" i="5"/>
  <c r="F15" i="5"/>
  <c r="E15" i="5"/>
  <c r="D15" i="5"/>
  <c r="C15" i="5"/>
  <c r="H14" i="5"/>
  <c r="H13" i="5"/>
  <c r="H12" i="5"/>
  <c r="G11" i="5"/>
  <c r="F11" i="5"/>
  <c r="E11" i="5"/>
  <c r="D11" i="5"/>
  <c r="C11" i="5"/>
  <c r="H10" i="5"/>
  <c r="H9" i="5"/>
  <c r="H8" i="5"/>
  <c r="C48" i="1"/>
  <c r="C38" i="1"/>
  <c r="C23" i="1"/>
  <c r="C7" i="1"/>
  <c r="G7" i="1" l="1"/>
  <c r="G27" i="1"/>
  <c r="G16" i="5"/>
  <c r="G9" i="9"/>
  <c r="H9" i="9" s="1"/>
  <c r="D11" i="9"/>
  <c r="H7" i="7"/>
  <c r="J8" i="10"/>
  <c r="J15" i="10" s="1"/>
  <c r="F15" i="10"/>
  <c r="F50" i="1"/>
  <c r="F52" i="1" s="1"/>
  <c r="D50" i="1"/>
  <c r="D52" i="1" s="1"/>
  <c r="D16" i="5"/>
  <c r="H11" i="5"/>
  <c r="E50" i="1"/>
  <c r="E52" i="1" s="1"/>
  <c r="C16" i="5"/>
  <c r="F16" i="5"/>
  <c r="H15" i="5"/>
  <c r="H7" i="6"/>
  <c r="C27" i="1"/>
  <c r="C49" i="1"/>
  <c r="B15" i="10"/>
  <c r="E16" i="5"/>
  <c r="G50" i="1" l="1"/>
  <c r="J9" i="9"/>
  <c r="I9" i="9"/>
  <c r="G11" i="9"/>
  <c r="F2" i="15"/>
  <c r="C50" i="1"/>
  <c r="C52" i="1" s="1"/>
  <c r="D79" i="4" s="1"/>
  <c r="H16" i="5"/>
  <c r="G52" i="1" l="1"/>
  <c r="E79" i="4" l="1"/>
  <c r="E120" i="4" s="1"/>
  <c r="D69" i="4"/>
  <c r="D117" i="4" s="1"/>
  <c r="D120" i="4"/>
  <c r="E69" i="4" l="1"/>
  <c r="E117" i="4" s="1"/>
  <c r="D119" i="4"/>
  <c r="E119" i="4" l="1"/>
  <c r="B19" i="15"/>
  <c r="F19" i="15" s="1"/>
  <c r="F26" i="15"/>
  <c r="B7" i="15" l="1"/>
  <c r="B31" i="15" s="1"/>
  <c r="F7" i="15" l="1"/>
  <c r="F31" i="15" s="1"/>
  <c r="C2" i="15" l="1"/>
  <c r="C31" i="15" s="1"/>
  <c r="D2" i="15" l="1"/>
  <c r="D31" i="15" s="1"/>
  <c r="E2" i="15" l="1"/>
  <c r="E31" i="15" s="1"/>
</calcChain>
</file>

<file path=xl/sharedStrings.xml><?xml version="1.0" encoding="utf-8"?>
<sst xmlns="http://schemas.openxmlformats.org/spreadsheetml/2006/main" count="547" uniqueCount="468">
  <si>
    <t>Eredménykimutatás (összköltség eljárással)</t>
  </si>
  <si>
    <t>Sorszám</t>
  </si>
  <si>
    <t>MEGNEVEZÉS</t>
  </si>
  <si>
    <t>01</t>
  </si>
  <si>
    <t>Belföldi értékesítés nettó árbevétele</t>
  </si>
  <si>
    <t>02</t>
  </si>
  <si>
    <t>Export értékesítés nettó árbevétele</t>
  </si>
  <si>
    <t>I.</t>
  </si>
  <si>
    <t>Értékesítés nettó árbevétele</t>
  </si>
  <si>
    <t>03</t>
  </si>
  <si>
    <t>Saját termelésű készletek állományváltozása</t>
  </si>
  <si>
    <t>04</t>
  </si>
  <si>
    <t>Saját előállítású eszközök aktivált értéke</t>
  </si>
  <si>
    <t>II.</t>
  </si>
  <si>
    <t xml:space="preserve">Aktivált saját teljesítmények értéke (±03+04) </t>
  </si>
  <si>
    <t>III.</t>
  </si>
  <si>
    <t xml:space="preserve">Egyéb bevételek </t>
  </si>
  <si>
    <t>Ebből: - támogatás</t>
  </si>
  <si>
    <t xml:space="preserve">Ebből: - visszaírt értékvesztés </t>
  </si>
  <si>
    <t>05</t>
  </si>
  <si>
    <t>Anyagköltség</t>
  </si>
  <si>
    <t>06</t>
  </si>
  <si>
    <t>Igénybe vett szolgáltatások értéke</t>
  </si>
  <si>
    <t>07</t>
  </si>
  <si>
    <t>Egyéb szolgáltatások értéke</t>
  </si>
  <si>
    <t>08</t>
  </si>
  <si>
    <t>Eladott áruk beszerzési értéke</t>
  </si>
  <si>
    <t>09</t>
  </si>
  <si>
    <t>Eladott (közvetített) szolgáltatások értéke</t>
  </si>
  <si>
    <t>IV.</t>
  </si>
  <si>
    <t xml:space="preserve">Anyagjellegű ráfordítások (05+06+07+08+09) </t>
  </si>
  <si>
    <t>10</t>
  </si>
  <si>
    <t>Bérköltség</t>
  </si>
  <si>
    <t>11</t>
  </si>
  <si>
    <t>Személyi jellegű egyéb kifizetések</t>
  </si>
  <si>
    <t>12</t>
  </si>
  <si>
    <t>Bérjárulékok</t>
  </si>
  <si>
    <t>V.</t>
  </si>
  <si>
    <t xml:space="preserve">Személyi jellegű ráfordítások (10+11+12) </t>
  </si>
  <si>
    <t>VI.</t>
  </si>
  <si>
    <t xml:space="preserve">Értékcsökkenési leírás </t>
  </si>
  <si>
    <t>VII.</t>
  </si>
  <si>
    <t xml:space="preserve">Egyéb ráfordítások </t>
  </si>
  <si>
    <t>Ebből: értékvesztés</t>
  </si>
  <si>
    <t>A</t>
  </si>
  <si>
    <t xml:space="preserve">Üzemi (üzleti) tevékenység eredménye (I±II+III-IV-V-VI-VII) </t>
  </si>
  <si>
    <t>13</t>
  </si>
  <si>
    <t>Kapott (járó) osztalék és részesedés</t>
  </si>
  <si>
    <t>Ebből: kapcsolt vállalkozástól kapott</t>
  </si>
  <si>
    <t>14</t>
  </si>
  <si>
    <t>Részesedésekből származó bevételek, árfolyamnyereségek</t>
  </si>
  <si>
    <t>tartós részesedések árfolyamkülönbözetei</t>
  </si>
  <si>
    <t>15</t>
  </si>
  <si>
    <t>Befektetett pénzügyi eszközökből (értékpapírokból, kölcsönökből) származó bevételek, árfolyamnyereségek</t>
  </si>
  <si>
    <t>16</t>
  </si>
  <si>
    <t>Egyéb kapott (járó) kamatok és kamatjellegű bevételek</t>
  </si>
  <si>
    <t>17</t>
  </si>
  <si>
    <t>Pénzügyi műveletek egyéb bevételei</t>
  </si>
  <si>
    <t>VIII.</t>
  </si>
  <si>
    <t xml:space="preserve">Pénzügyi műveletek bevételei (13+14+15+16+17) </t>
  </si>
  <si>
    <t>18</t>
  </si>
  <si>
    <t>Részesedésekből származó ráfordítások, árfolyamveszteségek</t>
  </si>
  <si>
    <t>Ebből: tartós részesedések árfolyamkülönbözetei</t>
  </si>
  <si>
    <t>19</t>
  </si>
  <si>
    <t>Befektetett pénzügyi eszközökből (értékpapírokból, kölcsönökből) származó ráfordítások, árfolyamveszteségek</t>
  </si>
  <si>
    <t>Ebből: kapcsolt vállalkozásnak adott</t>
  </si>
  <si>
    <t>20</t>
  </si>
  <si>
    <t>Fizetendő kamatok és kamatjellegű ráfordítások</t>
  </si>
  <si>
    <t>21</t>
  </si>
  <si>
    <t>Részesedések, értékpapírok, bankbetétek értékvesztése</t>
  </si>
  <si>
    <t>22</t>
  </si>
  <si>
    <t>Pénzügyi műveletek egyéb ráfordításai</t>
  </si>
  <si>
    <t>IX.</t>
  </si>
  <si>
    <t xml:space="preserve">Pénzügyi műveletek ráfordításai (18+19+20+21) </t>
  </si>
  <si>
    <t>B</t>
  </si>
  <si>
    <t xml:space="preserve">Pénzügyi műveletek eredménye (VIII-IX) </t>
  </si>
  <si>
    <t>C</t>
  </si>
  <si>
    <t xml:space="preserve">Adózás előtti eredmény (±A±B) </t>
  </si>
  <si>
    <t>X.</t>
  </si>
  <si>
    <t xml:space="preserve">Adófizetési kötelezettség </t>
  </si>
  <si>
    <t>D</t>
  </si>
  <si>
    <t xml:space="preserve">Adózott eredmény (±C-X) </t>
  </si>
  <si>
    <t>Cég neve:</t>
  </si>
  <si>
    <t>ÜZLETI TERV</t>
  </si>
  <si>
    <t>Időszak:</t>
  </si>
  <si>
    <t>Mérleg terv</t>
  </si>
  <si>
    <t>Pénztár, csekkek</t>
  </si>
  <si>
    <t>Bankbetétek</t>
  </si>
  <si>
    <t>Beruházások összesítés</t>
  </si>
  <si>
    <t>Beruházás  értéke</t>
  </si>
  <si>
    <t>Pénzügyi teljesítés</t>
  </si>
  <si>
    <t>saját pénzeszköz</t>
  </si>
  <si>
    <t>bankhitel</t>
  </si>
  <si>
    <t xml:space="preserve"> támogatás</t>
  </si>
  <si>
    <t>pályázat</t>
  </si>
  <si>
    <t>összesen</t>
  </si>
  <si>
    <t>Tervezett beruházásokból,  fejlesztési célú, egyéb foglalkoztatást bővítő, termelés fejlesztő beruházás összesen</t>
  </si>
  <si>
    <t>Tervezett beruházásokból a központi és belső ellátás fejlesztése összesen</t>
  </si>
  <si>
    <t>Egyéb beruházások összesen</t>
  </si>
  <si>
    <t>Tervezett beruházásokból,  egyéb fejlesztési célú, foglalkoztatást bővítő, termelés fejlesztő beruházás*</t>
  </si>
  <si>
    <t>ezer Ft</t>
  </si>
  <si>
    <t>Egyéb fejl. célú, foglalkoztatást bővítő, termelés fejlesző beruházás megnevezése</t>
  </si>
  <si>
    <t>Tervezett időpont (hónap)</t>
  </si>
  <si>
    <t>Beruházások összesen</t>
  </si>
  <si>
    <t>*A táblázatban piros betű színnel kérjük kiemelni az új tevékenységhez  kapcsolódó beruházásokat</t>
  </si>
  <si>
    <t>Tervezett beruházásokból a központi és belső ellátás fejlesztése*</t>
  </si>
  <si>
    <t>Központi és belső ellátás fejlesztésére irányuló beruházás megnevezése</t>
  </si>
  <si>
    <t>Tervezett időpont (hó)</t>
  </si>
  <si>
    <t>Egyéb beruházások*</t>
  </si>
  <si>
    <t>Egyéb beruházások megnevezése</t>
  </si>
  <si>
    <t>Tervezett iőpont (hó)</t>
  </si>
  <si>
    <t>*A táblázatban piros betű színnel kérjük kiemelni az új tevékenységhez kapcsolódó beruházásokat</t>
  </si>
  <si>
    <t>Az értékesítés nettó árbevételének megoszlása</t>
  </si>
  <si>
    <t>ezer Ft-ban</t>
  </si>
  <si>
    <t>Export értékesítés
nettó árbevétele</t>
  </si>
  <si>
    <t>Teljes nettó árbevételhez mért</t>
  </si>
  <si>
    <t>Központi Ellátási Főosztályon keresztül történő értékesítés</t>
  </si>
  <si>
    <t>Szabad piaci értékesítés</t>
  </si>
  <si>
    <t>KEFO értékesítés aránya
%</t>
  </si>
  <si>
    <t>szabad piaci értékesítés aránya
%</t>
  </si>
  <si>
    <t>export értékesítés aránya
%</t>
  </si>
  <si>
    <t>saját termék értékesítés</t>
  </si>
  <si>
    <t>szolgáltatás és árukereskedelmi tevékenység, 100 E Ft alatti értékesítések</t>
  </si>
  <si>
    <t>Összesen</t>
  </si>
  <si>
    <t>Foglalkoztatottak tervezett munkaügyi adatai</t>
  </si>
  <si>
    <t xml:space="preserve"> </t>
  </si>
  <si>
    <t>Teljes munkaidőben foglalkoztatott főfoglalkozású
munkaviszonyban lévők</t>
  </si>
  <si>
    <t>Egyéb munkaviszonyban foglalkoztatottak</t>
  </si>
  <si>
    <t>Vezényeltek  *</t>
  </si>
  <si>
    <t>Fogvatartott</t>
  </si>
  <si>
    <t>Megbízási díjak</t>
  </si>
  <si>
    <t>FB tiszteletdíj</t>
  </si>
  <si>
    <t>Egyéb**</t>
  </si>
  <si>
    <t>Állománytábla szerint engedélyezett</t>
  </si>
  <si>
    <t>Betöltött létszám</t>
  </si>
  <si>
    <t>X</t>
  </si>
  <si>
    <t>Ebből:
 - alapbér / munkadíj</t>
  </si>
  <si>
    <t xml:space="preserve"> - pótlékok </t>
  </si>
  <si>
    <t xml:space="preserve"> - kiegészítő fizetés</t>
  </si>
  <si>
    <t xml:space="preserve"> - mozgóbér ( prémium, jutalom, külön juttatás, stb.)</t>
  </si>
  <si>
    <t xml:space="preserve"> - egyéb bér</t>
  </si>
  <si>
    <t>* A vezényeltekre vonatkozóan a társaság által kifizetett bérszerkezeti elemeket és az aktuálisan betöltött állomány tábla szerinti státuszt kell feltüntetni.</t>
  </si>
  <si>
    <t>**Kérem részletezze.</t>
  </si>
  <si>
    <t>Összesen:</t>
  </si>
  <si>
    <t xml:space="preserve">Támogatások alakulása </t>
  </si>
  <si>
    <t>Támogatás megnevezése (jogcím szerint csoportosítva)</t>
  </si>
  <si>
    <t xml:space="preserve">Támogatás tervezett összege </t>
  </si>
  <si>
    <t>Az értékesítés tervezett alakulása (főbb termékcsoportonként)</t>
  </si>
  <si>
    <t>(me)</t>
  </si>
  <si>
    <t>Mennyiség</t>
  </si>
  <si>
    <t>Árbevétel</t>
  </si>
  <si>
    <t>Elméleti kapacitás</t>
  </si>
  <si>
    <t>Elérhető kapacitás</t>
  </si>
  <si>
    <t>Tervezett /elérhető kapacitás</t>
  </si>
  <si>
    <t>%</t>
  </si>
  <si>
    <t>I. negyedév</t>
  </si>
  <si>
    <t>I-IV. negyedév</t>
  </si>
  <si>
    <t>Előző évi várható</t>
  </si>
  <si>
    <r>
      <t>Ebből: értékelési különbözet</t>
    </r>
    <r>
      <rPr>
        <vertAlign val="superscript"/>
        <sz val="10"/>
        <color indexed="8"/>
        <rFont val="Times New Roman"/>
        <family val="1"/>
        <charset val="238"/>
      </rPr>
      <t> </t>
    </r>
  </si>
  <si>
    <t>ezer forint</t>
  </si>
  <si>
    <t>várható adat / terv adat %</t>
  </si>
  <si>
    <t>Átlagos statisztikai állományi létszám (fő)</t>
  </si>
  <si>
    <t>Összesen (E Ft)</t>
  </si>
  <si>
    <t>Személyi jellegű egyéb kifizetések (E Ft)</t>
  </si>
  <si>
    <t>Összes kifizetett bér (E Ft)</t>
  </si>
  <si>
    <t>I-II. negyedév</t>
  </si>
  <si>
    <t>I-III. negyedév</t>
  </si>
  <si>
    <t>Forrás (szerv, hivatkozási szám)</t>
  </si>
  <si>
    <t>OK</t>
  </si>
  <si>
    <t>ügyvezető</t>
  </si>
  <si>
    <t>E</t>
  </si>
  <si>
    <t>……</t>
  </si>
  <si>
    <t>3.</t>
  </si>
  <si>
    <t xml:space="preserve">    Az eltérés indoka és számszerűsített hatása:</t>
  </si>
  <si>
    <t>Eltérés a bázis bértömeghez képest (D-C):</t>
  </si>
  <si>
    <t>Korrigált bázis (A+B):</t>
  </si>
  <si>
    <t>Összesen (I+II+III+IV+V+VI+VII):</t>
  </si>
  <si>
    <t>VI. Az Mt. 208. §-ának hatálya alá nem tartozó munkavállalók esetében egyedi mérlegelés alapján végrehajtott bérkorrekció</t>
  </si>
  <si>
    <t>V. egyéb hatályos jogszabály alapján járó bérnövekmény számszerűsített hatása</t>
  </si>
  <si>
    <t>IV. a munkavállalókat érintő adó- és járulék változások esetleges negatív hatásainak kompenzálása</t>
  </si>
  <si>
    <t>III. a piaci bérfelzárkóztatást szolgáló bérfejlesztés számszerűsített hatása</t>
  </si>
  <si>
    <t>II.  a minimálbér és a garantált bérminimum változásának számszerűsített hatása</t>
  </si>
  <si>
    <t>I. fogvatartotti munkahely létesítésével (ideértve a börtönépítési projekt, illetve tevékenység-bővülés miatt végrehajtott létszámbővítés) összefüggő munkáltatás és ahhoz kapcsolódó szakmai felügyeleti létszámbővülés</t>
  </si>
  <si>
    <t>Adatok eFt-ban</t>
  </si>
  <si>
    <t>Bevételek</t>
  </si>
  <si>
    <t>Várható bevételek (esedékesség a hónapban)</t>
  </si>
  <si>
    <t>Kiadások</t>
  </si>
  <si>
    <t>Fix kiadások (havonta kb. azonos összeg)</t>
  </si>
  <si>
    <t>II. negyedév</t>
  </si>
  <si>
    <t>III. negyedév</t>
  </si>
  <si>
    <t>IV. negyedév</t>
  </si>
  <si>
    <t>Nyitó egyenleg negyedév 1. napján</t>
  </si>
  <si>
    <t xml:space="preserve">Várható kiadások </t>
  </si>
  <si>
    <t>Záró egyenleg negyedév utolsó napján</t>
  </si>
  <si>
    <t>1. fogvatartotti létszámnövekedés és bérfejlesztés</t>
  </si>
  <si>
    <t>2. polgári bérfejlesztés</t>
  </si>
  <si>
    <t>Támogatás</t>
  </si>
  <si>
    <t>Tervezett/ elméleti kapacitás</t>
  </si>
  <si>
    <t>Sor-szám</t>
  </si>
  <si>
    <t>A tétel megnevezése</t>
  </si>
  <si>
    <t>Éves terv</t>
  </si>
  <si>
    <t>a</t>
  </si>
  <si>
    <t>b</t>
  </si>
  <si>
    <t>c</t>
  </si>
  <si>
    <t>d</t>
  </si>
  <si>
    <t>1.</t>
  </si>
  <si>
    <t>A.</t>
  </si>
  <si>
    <t>Befektetett eszközök</t>
  </si>
  <si>
    <t>2.</t>
  </si>
  <si>
    <t>IMMATERIÁLIS JAVAK</t>
  </si>
  <si>
    <t>Alapítás-átszervezés aktivált értéke</t>
  </si>
  <si>
    <t>4.</t>
  </si>
  <si>
    <t>Kísérleti fejlesztés aktivált értéke</t>
  </si>
  <si>
    <t>5.</t>
  </si>
  <si>
    <t>Vagyoni értékű jogok</t>
  </si>
  <si>
    <t>6.</t>
  </si>
  <si>
    <t>Szellemi termékek</t>
  </si>
  <si>
    <t>7.</t>
  </si>
  <si>
    <t>Üzleti vagy cégérték</t>
  </si>
  <si>
    <t>8.</t>
  </si>
  <si>
    <t>Immateriális javakra adott előlegek</t>
  </si>
  <si>
    <t>9.</t>
  </si>
  <si>
    <t>Immateriális javak értékhelyesbítése</t>
  </si>
  <si>
    <t>10.</t>
  </si>
  <si>
    <t xml:space="preserve">TÁRGYI ESZKÖZÖK </t>
  </si>
  <si>
    <t>11.</t>
  </si>
  <si>
    <t>Ingatlanok és a kapcsolódó vagyoni értékű jogok</t>
  </si>
  <si>
    <t>12.</t>
  </si>
  <si>
    <t>Műszaki berendezések, gépek, járművek</t>
  </si>
  <si>
    <t>13.</t>
  </si>
  <si>
    <t>Egyéb berendezések, felszerelések, járművek</t>
  </si>
  <si>
    <t>14.</t>
  </si>
  <si>
    <t>Tenyészállatok</t>
  </si>
  <si>
    <t>15.</t>
  </si>
  <si>
    <t>Beruházások, felújítások</t>
  </si>
  <si>
    <t>16.</t>
  </si>
  <si>
    <t>Beruházásokra adott előlegek</t>
  </si>
  <si>
    <t>17.</t>
  </si>
  <si>
    <t>Tárgyi eszközök értékhelyesbítése</t>
  </si>
  <si>
    <t>18.</t>
  </si>
  <si>
    <t>BEFEKTETETT PÉNZÜGYI ESZKÖZÖK</t>
  </si>
  <si>
    <t>19.</t>
  </si>
  <si>
    <t>Tartós részesedés kapcsolt vállalkozásban</t>
  </si>
  <si>
    <t>20.</t>
  </si>
  <si>
    <t>Tartósan adott kölcsön kapcsolt vállalkozásban</t>
  </si>
  <si>
    <t>21.</t>
  </si>
  <si>
    <t>Tartós jelentős tulajdoni részesedés</t>
  </si>
  <si>
    <t>22.</t>
  </si>
  <si>
    <t>Tartósan adott kölcsön jelentős tulajdoni részesedési viszonyban álló vállalkozásban</t>
  </si>
  <si>
    <t>23.</t>
  </si>
  <si>
    <t>Egyéb tartós részesedés</t>
  </si>
  <si>
    <t>24.</t>
  </si>
  <si>
    <t>Tartósan adott kölcsön egyéb részesedési viszonyban álló vállalkozásban</t>
  </si>
  <si>
    <t>25.</t>
  </si>
  <si>
    <t>Egyéb tartósan adott kölcsön</t>
  </si>
  <si>
    <t>26.</t>
  </si>
  <si>
    <t>Tartós hitelviszonyt megtestesítő értékpapír</t>
  </si>
  <si>
    <t>27.</t>
  </si>
  <si>
    <t>Befektetett pénzügyi eszközök értékhelyesbítése</t>
  </si>
  <si>
    <t>28.</t>
  </si>
  <si>
    <t>Befektetett pénzügyi eszközök értékelési különbözete</t>
  </si>
  <si>
    <t>29.</t>
  </si>
  <si>
    <t>B.</t>
  </si>
  <si>
    <t>Forgóeszközök</t>
  </si>
  <si>
    <t>30.</t>
  </si>
  <si>
    <t>KÉSZLETEK</t>
  </si>
  <si>
    <t>31.</t>
  </si>
  <si>
    <t>Anyagok</t>
  </si>
  <si>
    <t>32.</t>
  </si>
  <si>
    <t>Befejezetlen termelés és félkész termékek</t>
  </si>
  <si>
    <t>33.</t>
  </si>
  <si>
    <t>Növendék-, hízó- és egyéb állatok</t>
  </si>
  <si>
    <t>34.</t>
  </si>
  <si>
    <t>Késztermékek</t>
  </si>
  <si>
    <t>35.</t>
  </si>
  <si>
    <t>Áruk</t>
  </si>
  <si>
    <t>36.</t>
  </si>
  <si>
    <t>Készletekre adott előlegek</t>
  </si>
  <si>
    <t>37.</t>
  </si>
  <si>
    <t>KÖVETELÉSEK</t>
  </si>
  <si>
    <t>38.</t>
  </si>
  <si>
    <t>Követelések áruszállításból és szolgáltatásból (vevők)</t>
  </si>
  <si>
    <t>39.</t>
  </si>
  <si>
    <t>Követelések kapcsolt vállalkozással szemben</t>
  </si>
  <si>
    <t>40.</t>
  </si>
  <si>
    <t>Követelések jelentős tulajdoni részesedési viszonyban lévő vállalkozással szemben</t>
  </si>
  <si>
    <t>41.</t>
  </si>
  <si>
    <t>Követelések egyéb részesedési viszonyban lévő vállalkozással szemben</t>
  </si>
  <si>
    <t>42.</t>
  </si>
  <si>
    <t>Váltókövetelések</t>
  </si>
  <si>
    <t>43.</t>
  </si>
  <si>
    <t>Egyéb követelések</t>
  </si>
  <si>
    <t>44.</t>
  </si>
  <si>
    <t>Követések értékelési különbözete</t>
  </si>
  <si>
    <t>45.</t>
  </si>
  <si>
    <t>Származékos ügyletek pozitív értékelési különbözete</t>
  </si>
  <si>
    <t>46.</t>
  </si>
  <si>
    <t>ÉRTÉKPAPÍROK</t>
  </si>
  <si>
    <t>47.</t>
  </si>
  <si>
    <t>Részesedés kapcsolt vállalkozásban</t>
  </si>
  <si>
    <t>48.</t>
  </si>
  <si>
    <t>Jelentős tulajdoni részesedés</t>
  </si>
  <si>
    <t>49.</t>
  </si>
  <si>
    <t>Egyéb részesedés</t>
  </si>
  <si>
    <t>50.</t>
  </si>
  <si>
    <t>Saját részvények, saját üzletrészek</t>
  </si>
  <si>
    <t>51.</t>
  </si>
  <si>
    <t>Forgatási célú hitelviszonyt megtestesítő értékpapírok</t>
  </si>
  <si>
    <t>52.</t>
  </si>
  <si>
    <t>Értékpapírok értékelési különbözete</t>
  </si>
  <si>
    <t>53.</t>
  </si>
  <si>
    <t>PÉNZESZKÖZÖK</t>
  </si>
  <si>
    <t>54.</t>
  </si>
  <si>
    <t>55.</t>
  </si>
  <si>
    <t>56.</t>
  </si>
  <si>
    <t>C.</t>
  </si>
  <si>
    <t>Aktív időbeli elhatárolások</t>
  </si>
  <si>
    <t>57.</t>
  </si>
  <si>
    <t>Bevételek aktív időbeli elhatárolása</t>
  </si>
  <si>
    <t>58.</t>
  </si>
  <si>
    <t>Költségek, ráfordítások aktív  időbeli  elhatárolása</t>
  </si>
  <si>
    <t>59.</t>
  </si>
  <si>
    <t>Halasztott ráfordítások</t>
  </si>
  <si>
    <t>60.</t>
  </si>
  <si>
    <t>Eszközök összesen</t>
  </si>
  <si>
    <t>61.</t>
  </si>
  <si>
    <t>D.</t>
  </si>
  <si>
    <t>Saját tőke</t>
  </si>
  <si>
    <t>62.</t>
  </si>
  <si>
    <t>JEGYZETT TŐKE</t>
  </si>
  <si>
    <t>63.</t>
  </si>
  <si>
    <t>ebből: visszavásárolt tulajdoni részesedés névértéken</t>
  </si>
  <si>
    <t>64.</t>
  </si>
  <si>
    <t>JEGYZETT, DE MÉG BE NEM FIZETETT TŐKE (-)</t>
  </si>
  <si>
    <t>65.</t>
  </si>
  <si>
    <t>TŐKETARTALÉK</t>
  </si>
  <si>
    <t>66.</t>
  </si>
  <si>
    <t>EREDMÉNYTARTALÉK</t>
  </si>
  <si>
    <t>67.</t>
  </si>
  <si>
    <t>LEKÖTÖTT TARTALÉK</t>
  </si>
  <si>
    <t>68.</t>
  </si>
  <si>
    <t>ÉRTÉKELÉSI TARTALÉK</t>
  </si>
  <si>
    <t>69.</t>
  </si>
  <si>
    <t>Értékhelyesbítés értékelési tartaléka</t>
  </si>
  <si>
    <t>70.</t>
  </si>
  <si>
    <t>Valós értékelés értékelési tartaléka</t>
  </si>
  <si>
    <t>71.</t>
  </si>
  <si>
    <t>ADÓZOTT EREDMÉNY</t>
  </si>
  <si>
    <t>72.</t>
  </si>
  <si>
    <t>E.</t>
  </si>
  <si>
    <t>Céltartalékok</t>
  </si>
  <si>
    <t>73.</t>
  </si>
  <si>
    <t>Céltartalék a várható kötelezettségekre</t>
  </si>
  <si>
    <t>74.</t>
  </si>
  <si>
    <t>Céltartalék a jövőbeni költségekre</t>
  </si>
  <si>
    <t>75.</t>
  </si>
  <si>
    <t>Egyéb céltartalék</t>
  </si>
  <si>
    <t>76.</t>
  </si>
  <si>
    <t>F.</t>
  </si>
  <si>
    <t>Kötelezettségek</t>
  </si>
  <si>
    <t>77.</t>
  </si>
  <si>
    <t>HÁTRASOROLT KÖTELEZETTSÉGEK</t>
  </si>
  <si>
    <t>78.</t>
  </si>
  <si>
    <t>Hátrasorolt kötelezettségek kapcsolt vállalkozással szemben</t>
  </si>
  <si>
    <t>79.</t>
  </si>
  <si>
    <t>Hátrasorolt kötelezettségek jelentős tulajdoni részesedési viszonyban lévő vállalkozással szemben</t>
  </si>
  <si>
    <t>80.</t>
  </si>
  <si>
    <t>Hátrasorolt kötelezettségek egyéb részesedési viszonyban lévő vállalkozással szemben</t>
  </si>
  <si>
    <t>81.</t>
  </si>
  <si>
    <t>Hátrasorolt kötelezettségek egyéb gazdálkodóval szemben</t>
  </si>
  <si>
    <t>82.</t>
  </si>
  <si>
    <t>HOSSZÚ LEJÁRATÚ KÖTELEZETTSÉGEK</t>
  </si>
  <si>
    <t>83.</t>
  </si>
  <si>
    <t>Hosszú lejáratra kapott kölcsönök</t>
  </si>
  <si>
    <t>84.</t>
  </si>
  <si>
    <t>Átváltoztatható és átváltozó kötvények</t>
  </si>
  <si>
    <t>85.</t>
  </si>
  <si>
    <t>Tartozások kötvénykibocsátásból</t>
  </si>
  <si>
    <t>86.</t>
  </si>
  <si>
    <t>Beruházási és fejlesztési hitelek</t>
  </si>
  <si>
    <t>87.</t>
  </si>
  <si>
    <t>Egyéb hosszú lejáratú hitelek</t>
  </si>
  <si>
    <t>88.</t>
  </si>
  <si>
    <t>Tartós kötelezettségek kapcsolt vállalkozással szemben</t>
  </si>
  <si>
    <t>89.</t>
  </si>
  <si>
    <t>Tartós kötelezettségek jelentős tulajdoni részesedési viszonyban lévő vállalkozással szemben</t>
  </si>
  <si>
    <t>90.</t>
  </si>
  <si>
    <t>Tartós kötelezettségek egyéb részesedési viszonyban lévő vállalkozással szemben</t>
  </si>
  <si>
    <t>91.</t>
  </si>
  <si>
    <t>Egyéb hosszú lejáratú kötelezettségek</t>
  </si>
  <si>
    <t>92.</t>
  </si>
  <si>
    <t>RÖVID LEJÁRATÚ KÖTELEZETTSÉGEK</t>
  </si>
  <si>
    <t>93.</t>
  </si>
  <si>
    <t>Rövid lejáratú kölcsönök</t>
  </si>
  <si>
    <t>94.</t>
  </si>
  <si>
    <t>ebből: az átváltoztatható és átváltozó kötvények</t>
  </si>
  <si>
    <t>95.</t>
  </si>
  <si>
    <t>Rövid lejáratú hitelek</t>
  </si>
  <si>
    <t>96.</t>
  </si>
  <si>
    <t>Vevőktől kapott előlegek</t>
  </si>
  <si>
    <t>97.</t>
  </si>
  <si>
    <t>Kötelezettségek áruszállításból és szolgáltatásból (szállítók)</t>
  </si>
  <si>
    <t>98.</t>
  </si>
  <si>
    <t>Váltótartozások</t>
  </si>
  <si>
    <t>99.</t>
  </si>
  <si>
    <t>Rövid lejáratú kötelezettségek kapcsolt vállalkozással szemben</t>
  </si>
  <si>
    <t>100.</t>
  </si>
  <si>
    <t>Rövid lejáratú kötelezettségek jelentős tulajdoni részesedési viszonyban lévő vállalkozással szemben</t>
  </si>
  <si>
    <t>101.</t>
  </si>
  <si>
    <t>Rövid lejáratú kötelezettségek egyéb részesedési viszonyban lévő vállalkozással szemben</t>
  </si>
  <si>
    <t>102.</t>
  </si>
  <si>
    <t>Egyéb rövid lejáratú kötelezettségek</t>
  </si>
  <si>
    <t>103.</t>
  </si>
  <si>
    <t>Kötelezettségek értékelési különbözete</t>
  </si>
  <si>
    <t>104.</t>
  </si>
  <si>
    <t>Származékos ügyletek negatív értékelési különbözete</t>
  </si>
  <si>
    <t>105.</t>
  </si>
  <si>
    <t>G.</t>
  </si>
  <si>
    <t>Passzív időbeli elhatárolások</t>
  </si>
  <si>
    <t>106.</t>
  </si>
  <si>
    <t>Bevételek passzív időbeli elhatárolása</t>
  </si>
  <si>
    <t>107.</t>
  </si>
  <si>
    <t>Költségek, ráfordítások passzív időbeli elhatárolása</t>
  </si>
  <si>
    <t>108.</t>
  </si>
  <si>
    <t>Halasztott bevételek</t>
  </si>
  <si>
    <t>109.</t>
  </si>
  <si>
    <t>Források összesen</t>
  </si>
  <si>
    <t>Ell.:</t>
  </si>
  <si>
    <t>Mérlegfőösszeg</t>
  </si>
  <si>
    <t>Adózott eredmény</t>
  </si>
  <si>
    <t>2024.01.01 - 2024.12.31.</t>
  </si>
  <si>
    <t>2023. évi várható adat</t>
  </si>
  <si>
    <t>2024. évi tervezett adat</t>
  </si>
  <si>
    <t>Átlagos statisztikai létszám 2023. év  (fő)</t>
  </si>
  <si>
    <t>Átlagos statisztikai létszám 2024. év terv (fő)</t>
  </si>
  <si>
    <t>2023. évi  bértömeg:</t>
  </si>
  <si>
    <t>2024. évi irányelvekben meghatározott korrekciós tényezők</t>
  </si>
  <si>
    <t>2024. évi tervezett bértömeg igény:</t>
  </si>
  <si>
    <t>2024. I. félév</t>
  </si>
  <si>
    <t>2024. II. félév</t>
  </si>
  <si>
    <t>2024. I.félévi tervezett beruházások összesen</t>
  </si>
  <si>
    <t>2024. II.félévi tervezett beruházások összesen</t>
  </si>
  <si>
    <t>2024. évi tervezett beruházások összesen</t>
  </si>
  <si>
    <t>Bv. Holding Kft.</t>
  </si>
  <si>
    <t>Kiétkező boltok és állományi büfék árbevétele</t>
  </si>
  <si>
    <t>SAP üzemeltetési szolgáltatás</t>
  </si>
  <si>
    <t>Ingatlanhasznosítás</t>
  </si>
  <si>
    <t>ingatlan felújítás</t>
  </si>
  <si>
    <t>informatikai fejlesztés</t>
  </si>
  <si>
    <t xml:space="preserve"> ebből: eszköz beszerzés</t>
  </si>
  <si>
    <t>SAP fejlesztés</t>
  </si>
  <si>
    <t>december</t>
  </si>
  <si>
    <t>március</t>
  </si>
  <si>
    <t>október</t>
  </si>
  <si>
    <t>bérkompenzáció</t>
  </si>
  <si>
    <t>Bérmunka</t>
  </si>
  <si>
    <t>Üzletágátruházás ellenértéke</t>
  </si>
  <si>
    <t>energia költség</t>
  </si>
  <si>
    <t>bér és járulék</t>
  </si>
  <si>
    <t>egyéb személyi jellegű</t>
  </si>
  <si>
    <t>kiétkező bolt, büfé szállító</t>
  </si>
  <si>
    <t>szolgáltatások</t>
  </si>
  <si>
    <t>licence és szoftver köv. díjak</t>
  </si>
  <si>
    <t>beruházás</t>
  </si>
  <si>
    <t>rezsianyag költség</t>
  </si>
  <si>
    <t>BVOP kölcsön</t>
  </si>
  <si>
    <t>Menedzsment díj</t>
  </si>
  <si>
    <t>Csontos Gergely István bv. ezredes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</si>
</sst>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.0%"/>
    <numFmt numFmtId="165" formatCode="#,##0.0"/>
    <numFmt numFmtId="166" formatCode="_-* #,##0\ _F_t_-;\-* #,##0\ _F_t_-;_-* &quot;-&quot;??\ _F_t_-;_-@_-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i/>
      <u/>
      <sz val="14"/>
      <color theme="1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2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 CE"/>
      <charset val="238"/>
    </font>
    <font>
      <b/>
      <i/>
      <u/>
      <sz val="10"/>
      <color theme="1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name val="Times New Roman CE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double">
        <color indexed="64"/>
      </bottom>
      <diagonal/>
    </border>
    <border>
      <left style="thin">
        <color rgb="FFB2B2B2"/>
      </left>
      <right/>
      <top style="thin">
        <color rgb="FFB2B2B2"/>
      </top>
      <bottom style="double">
        <color indexed="64"/>
      </bottom>
      <diagonal/>
    </border>
    <border>
      <left style="thin">
        <color indexed="64"/>
      </left>
      <right style="thin">
        <color rgb="FFB2B2B2"/>
      </right>
      <top style="double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double">
        <color indexed="64"/>
      </top>
      <bottom style="thin">
        <color indexed="64"/>
      </bottom>
      <diagonal/>
    </border>
    <border>
      <left style="thin">
        <color rgb="FFB2B2B2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indexed="64"/>
      </right>
      <top/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indexed="64"/>
      </top>
      <bottom/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7" fillId="2" borderId="1" applyNumberFormat="0" applyFont="0" applyAlignment="0" applyProtection="0"/>
    <xf numFmtId="0" fontId="1" fillId="0" borderId="0"/>
    <xf numFmtId="0" fontId="2" fillId="2" borderId="1" applyNumberFormat="0" applyFont="0" applyAlignment="0" applyProtection="0"/>
    <xf numFmtId="0" fontId="2" fillId="0" borderId="0"/>
    <xf numFmtId="0" fontId="27" fillId="0" borderId="0"/>
    <xf numFmtId="0" fontId="31" fillId="0" borderId="0"/>
    <xf numFmtId="43" fontId="1" fillId="0" borderId="0" applyFont="0" applyFill="0" applyBorder="0" applyAlignment="0" applyProtection="0"/>
  </cellStyleXfs>
  <cellXfs count="324">
    <xf numFmtId="0" fontId="0" fillId="0" borderId="0" xfId="0"/>
    <xf numFmtId="0" fontId="3" fillId="3" borderId="0" xfId="2" applyFont="1" applyFill="1" applyAlignment="1">
      <alignment horizontal="left" vertical="center"/>
    </xf>
    <xf numFmtId="3" fontId="3" fillId="3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49" fontId="3" fillId="0" borderId="0" xfId="2" applyNumberFormat="1" applyFont="1" applyAlignment="1">
      <alignment horizontal="right" vertical="center"/>
    </xf>
    <xf numFmtId="0" fontId="5" fillId="0" borderId="0" xfId="2" applyFont="1" applyAlignment="1">
      <alignment vertical="center"/>
    </xf>
    <xf numFmtId="3" fontId="6" fillId="3" borderId="0" xfId="2" applyNumberFormat="1" applyFont="1" applyFill="1" applyAlignment="1">
      <alignment horizontal="right" vertical="center"/>
    </xf>
    <xf numFmtId="49" fontId="8" fillId="0" borderId="2" xfId="3" applyNumberFormat="1" applyFont="1" applyFill="1" applyBorder="1" applyAlignment="1" applyProtection="1">
      <alignment horizontal="center" vertical="center"/>
    </xf>
    <xf numFmtId="0" fontId="9" fillId="0" borderId="2" xfId="3" applyFont="1" applyFill="1" applyBorder="1" applyAlignment="1" applyProtection="1">
      <alignment horizontal="center" vertical="center"/>
    </xf>
    <xf numFmtId="0" fontId="3" fillId="0" borderId="0" xfId="2" applyFont="1" applyAlignment="1">
      <alignment vertical="center" wrapText="1"/>
    </xf>
    <xf numFmtId="49" fontId="10" fillId="0" borderId="2" xfId="3" applyNumberFormat="1" applyFont="1" applyFill="1" applyBorder="1" applyAlignment="1" applyProtection="1">
      <alignment horizontal="right" vertical="center" wrapText="1"/>
    </xf>
    <xf numFmtId="3" fontId="10" fillId="0" borderId="2" xfId="3" applyNumberFormat="1" applyFont="1" applyFill="1" applyBorder="1" applyAlignment="1" applyProtection="1">
      <alignment vertical="center"/>
      <protection locked="0"/>
    </xf>
    <xf numFmtId="0" fontId="11" fillId="0" borderId="0" xfId="2" applyFont="1" applyAlignment="1">
      <alignment vertical="center"/>
    </xf>
    <xf numFmtId="49" fontId="12" fillId="4" borderId="2" xfId="3" applyNumberFormat="1" applyFont="1" applyFill="1" applyBorder="1" applyAlignment="1" applyProtection="1">
      <alignment horizontal="right" vertical="center"/>
    </xf>
    <xf numFmtId="3" fontId="12" fillId="4" borderId="2" xfId="3" applyNumberFormat="1" applyFont="1" applyFill="1" applyBorder="1" applyAlignment="1" applyProtection="1">
      <alignment vertical="center"/>
    </xf>
    <xf numFmtId="0" fontId="13" fillId="0" borderId="0" xfId="2" applyFont="1" applyAlignment="1">
      <alignment vertical="center"/>
    </xf>
    <xf numFmtId="49" fontId="10" fillId="0" borderId="2" xfId="3" applyNumberFormat="1" applyFont="1" applyFill="1" applyBorder="1" applyAlignment="1" applyProtection="1">
      <alignment horizontal="right" vertical="center"/>
    </xf>
    <xf numFmtId="3" fontId="9" fillId="0" borderId="2" xfId="3" applyNumberFormat="1" applyFont="1" applyFill="1" applyBorder="1" applyAlignment="1" applyProtection="1">
      <alignment vertical="center"/>
    </xf>
    <xf numFmtId="3" fontId="3" fillId="0" borderId="0" xfId="2" applyNumberFormat="1" applyFont="1" applyAlignment="1">
      <alignment vertical="center"/>
    </xf>
    <xf numFmtId="49" fontId="12" fillId="0" borderId="2" xfId="3" applyNumberFormat="1" applyFont="1" applyFill="1" applyBorder="1" applyAlignment="1" applyProtection="1">
      <alignment horizontal="right" vertical="center"/>
    </xf>
    <xf numFmtId="3" fontId="12" fillId="0" borderId="2" xfId="3" applyNumberFormat="1" applyFont="1" applyFill="1" applyBorder="1" applyAlignment="1" applyProtection="1">
      <alignment vertical="center"/>
      <protection locked="0"/>
    </xf>
    <xf numFmtId="0" fontId="15" fillId="0" borderId="0" xfId="2" applyFont="1" applyAlignment="1">
      <alignment vertical="center"/>
    </xf>
    <xf numFmtId="3" fontId="12" fillId="4" borderId="2" xfId="3" applyNumberFormat="1" applyFont="1" applyFill="1" applyBorder="1" applyAlignment="1" applyProtection="1">
      <alignment vertical="center"/>
      <protection locked="0"/>
    </xf>
    <xf numFmtId="49" fontId="12" fillId="4" borderId="2" xfId="3" applyNumberFormat="1" applyFont="1" applyFill="1" applyBorder="1" applyAlignment="1" applyProtection="1">
      <alignment horizontal="right" vertical="center" wrapText="1"/>
    </xf>
    <xf numFmtId="3" fontId="12" fillId="0" borderId="2" xfId="3" applyNumberFormat="1" applyFont="1" applyFill="1" applyBorder="1" applyAlignment="1" applyProtection="1">
      <alignment vertical="center"/>
    </xf>
    <xf numFmtId="49" fontId="11" fillId="0" borderId="2" xfId="2" applyNumberFormat="1" applyFont="1" applyBorder="1" applyAlignment="1" applyProtection="1">
      <alignment horizontal="right" vertical="center"/>
      <protection locked="0"/>
    </xf>
    <xf numFmtId="3" fontId="11" fillId="0" borderId="2" xfId="2" applyNumberFormat="1" applyFont="1" applyBorder="1" applyAlignment="1" applyProtection="1">
      <alignment vertical="center"/>
      <protection locked="0"/>
    </xf>
    <xf numFmtId="49" fontId="16" fillId="4" borderId="2" xfId="2" applyNumberFormat="1" applyFont="1" applyFill="1" applyBorder="1" applyAlignment="1" applyProtection="1">
      <alignment horizontal="right" vertical="center"/>
      <protection locked="0"/>
    </xf>
    <xf numFmtId="3" fontId="16" fillId="4" borderId="2" xfId="2" applyNumberFormat="1" applyFont="1" applyFill="1" applyBorder="1" applyAlignment="1" applyProtection="1">
      <alignment vertical="center"/>
      <protection locked="0"/>
    </xf>
    <xf numFmtId="0" fontId="16" fillId="0" borderId="0" xfId="2" applyFont="1" applyAlignment="1">
      <alignment vertical="center"/>
    </xf>
    <xf numFmtId="49" fontId="15" fillId="4" borderId="2" xfId="2" applyNumberFormat="1" applyFont="1" applyFill="1" applyBorder="1" applyAlignment="1" applyProtection="1">
      <alignment horizontal="right" vertical="center"/>
      <protection locked="0"/>
    </xf>
    <xf numFmtId="3" fontId="15" fillId="4" borderId="2" xfId="2" applyNumberFormat="1" applyFont="1" applyFill="1" applyBorder="1" applyAlignment="1" applyProtection="1">
      <alignment vertical="center"/>
      <protection locked="0"/>
    </xf>
    <xf numFmtId="49" fontId="17" fillId="4" borderId="2" xfId="2" applyNumberFormat="1" applyFont="1" applyFill="1" applyBorder="1" applyAlignment="1" applyProtection="1">
      <alignment horizontal="right" vertical="center"/>
      <protection locked="0"/>
    </xf>
    <xf numFmtId="0" fontId="18" fillId="4" borderId="2" xfId="0" applyFont="1" applyFill="1" applyBorder="1" applyAlignment="1">
      <alignment horizontal="justify" vertical="center"/>
    </xf>
    <xf numFmtId="3" fontId="17" fillId="4" borderId="2" xfId="2" applyNumberFormat="1" applyFont="1" applyFill="1" applyBorder="1" applyAlignment="1" applyProtection="1">
      <alignment vertical="center"/>
      <protection locked="0"/>
    </xf>
    <xf numFmtId="0" fontId="17" fillId="0" borderId="0" xfId="2" applyFont="1" applyAlignment="1">
      <alignment vertical="center"/>
    </xf>
    <xf numFmtId="49" fontId="11" fillId="3" borderId="0" xfId="2" applyNumberFormat="1" applyFont="1" applyFill="1" applyAlignment="1" applyProtection="1">
      <alignment horizontal="right" vertical="center"/>
      <protection locked="0"/>
    </xf>
    <xf numFmtId="0" fontId="11" fillId="3" borderId="0" xfId="2" applyFont="1" applyFill="1" applyAlignment="1" applyProtection="1">
      <alignment vertical="center"/>
      <protection locked="0"/>
    </xf>
    <xf numFmtId="3" fontId="11" fillId="3" borderId="0" xfId="2" applyNumberFormat="1" applyFont="1" applyFill="1" applyAlignment="1" applyProtection="1">
      <alignment vertical="center"/>
      <protection locked="0"/>
    </xf>
    <xf numFmtId="49" fontId="3" fillId="3" borderId="0" xfId="2" applyNumberFormat="1" applyFont="1" applyFill="1" applyAlignment="1" applyProtection="1">
      <alignment horizontal="right" vertical="center"/>
      <protection locked="0"/>
    </xf>
    <xf numFmtId="0" fontId="3" fillId="3" borderId="0" xfId="2" applyFont="1" applyFill="1" applyAlignment="1" applyProtection="1">
      <alignment vertical="center"/>
      <protection locked="0"/>
    </xf>
    <xf numFmtId="3" fontId="3" fillId="3" borderId="0" xfId="2" applyNumberFormat="1" applyFont="1" applyFill="1" applyAlignment="1" applyProtection="1">
      <alignment vertical="center"/>
      <protection locked="0"/>
    </xf>
    <xf numFmtId="0" fontId="1" fillId="0" borderId="0" xfId="4"/>
    <xf numFmtId="0" fontId="2" fillId="0" borderId="0" xfId="2"/>
    <xf numFmtId="0" fontId="19" fillId="0" borderId="0" xfId="2" applyFont="1"/>
    <xf numFmtId="0" fontId="20" fillId="4" borderId="0" xfId="2" applyFont="1" applyFill="1" applyAlignment="1" applyProtection="1">
      <alignment horizontal="center" vertical="center"/>
      <protection locked="0"/>
    </xf>
    <xf numFmtId="0" fontId="21" fillId="6" borderId="0" xfId="2" applyFont="1" applyFill="1" applyAlignment="1">
      <alignment horizontal="center" vertical="center"/>
    </xf>
    <xf numFmtId="0" fontId="2" fillId="0" borderId="0" xfId="2" applyAlignment="1">
      <alignment horizontal="center" vertical="center"/>
    </xf>
    <xf numFmtId="0" fontId="22" fillId="0" borderId="0" xfId="2" applyFont="1" applyAlignment="1">
      <alignment horizontal="center" vertical="center" wrapText="1"/>
    </xf>
    <xf numFmtId="0" fontId="19" fillId="0" borderId="0" xfId="2" applyFont="1" applyAlignment="1">
      <alignment horizontal="left" vertical="center"/>
    </xf>
    <xf numFmtId="0" fontId="20" fillId="4" borderId="0" xfId="2" applyFont="1" applyFill="1" applyAlignment="1" applyProtection="1">
      <alignment horizontal="center" vertical="top"/>
      <protection locked="0"/>
    </xf>
    <xf numFmtId="0" fontId="23" fillId="0" borderId="0" xfId="2" applyFont="1"/>
    <xf numFmtId="0" fontId="24" fillId="4" borderId="0" xfId="4" applyFont="1" applyFill="1" applyAlignment="1">
      <alignment horizontal="center"/>
    </xf>
    <xf numFmtId="0" fontId="32" fillId="4" borderId="2" xfId="0" applyFont="1" applyFill="1" applyBorder="1" applyAlignment="1">
      <alignment horizontal="justify" vertical="center"/>
    </xf>
    <xf numFmtId="0" fontId="26" fillId="0" borderId="2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/>
    </xf>
    <xf numFmtId="0" fontId="34" fillId="0" borderId="2" xfId="0" applyFont="1" applyBorder="1" applyAlignment="1">
      <alignment horizontal="justify" vertical="center"/>
    </xf>
    <xf numFmtId="0" fontId="35" fillId="4" borderId="2" xfId="0" applyFont="1" applyFill="1" applyBorder="1" applyAlignment="1">
      <alignment horizontal="justify" vertical="center"/>
    </xf>
    <xf numFmtId="0" fontId="35" fillId="0" borderId="2" xfId="0" applyFont="1" applyBorder="1" applyAlignment="1">
      <alignment horizontal="justify" vertical="center"/>
    </xf>
    <xf numFmtId="0" fontId="26" fillId="0" borderId="2" xfId="3" applyFont="1" applyFill="1" applyBorder="1" applyAlignment="1" applyProtection="1">
      <alignment horizontal="left" vertical="center"/>
    </xf>
    <xf numFmtId="0" fontId="3" fillId="0" borderId="0" xfId="7" applyFont="1" applyAlignment="1">
      <alignment vertical="center" wrapText="1"/>
    </xf>
    <xf numFmtId="0" fontId="30" fillId="0" borderId="0" xfId="0" applyFont="1"/>
    <xf numFmtId="0" fontId="3" fillId="0" borderId="0" xfId="7" applyFont="1" applyAlignment="1">
      <alignment wrapText="1"/>
    </xf>
    <xf numFmtId="0" fontId="3" fillId="0" borderId="0" xfId="7" applyFont="1" applyAlignment="1">
      <alignment horizontal="right" wrapText="1"/>
    </xf>
    <xf numFmtId="0" fontId="3" fillId="5" borderId="3" xfId="5" applyFont="1" applyFill="1" applyBorder="1" applyAlignment="1">
      <alignment vertical="center" wrapText="1"/>
    </xf>
    <xf numFmtId="0" fontId="3" fillId="5" borderId="8" xfId="5" applyFont="1" applyFill="1" applyBorder="1" applyAlignment="1">
      <alignment vertical="center" wrapText="1"/>
    </xf>
    <xf numFmtId="0" fontId="3" fillId="5" borderId="7" xfId="5" applyFont="1" applyFill="1" applyBorder="1" applyAlignment="1">
      <alignment vertical="center" wrapText="1"/>
    </xf>
    <xf numFmtId="3" fontId="3" fillId="5" borderId="2" xfId="5" applyNumberFormat="1" applyFont="1" applyFill="1" applyBorder="1" applyAlignment="1">
      <alignment horizontal="center" vertical="center" wrapText="1"/>
    </xf>
    <xf numFmtId="3" fontId="5" fillId="5" borderId="2" xfId="5" applyNumberFormat="1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vertical="center" wrapText="1"/>
    </xf>
    <xf numFmtId="3" fontId="3" fillId="0" borderId="2" xfId="5" applyNumberFormat="1" applyFont="1" applyFill="1" applyBorder="1" applyAlignment="1" applyProtection="1">
      <alignment horizontal="right" vertical="center" wrapText="1"/>
      <protection locked="0"/>
    </xf>
    <xf numFmtId="3" fontId="5" fillId="0" borderId="2" xfId="5" applyNumberFormat="1" applyFont="1" applyFill="1" applyBorder="1" applyAlignment="1" applyProtection="1">
      <alignment horizontal="right" vertical="center" wrapText="1"/>
    </xf>
    <xf numFmtId="3" fontId="5" fillId="0" borderId="2" xfId="5" applyNumberFormat="1" applyFont="1" applyFill="1" applyBorder="1" applyAlignment="1" applyProtection="1">
      <alignment vertical="center" wrapText="1"/>
    </xf>
    <xf numFmtId="10" fontId="3" fillId="0" borderId="2" xfId="5" applyNumberFormat="1" applyFont="1" applyFill="1" applyBorder="1" applyAlignment="1" applyProtection="1">
      <alignment horizontal="right" vertical="center" wrapText="1"/>
    </xf>
    <xf numFmtId="0" fontId="5" fillId="7" borderId="2" xfId="7" applyFont="1" applyFill="1" applyBorder="1" applyAlignment="1">
      <alignment vertical="center" wrapText="1"/>
    </xf>
    <xf numFmtId="10" fontId="3" fillId="7" borderId="2" xfId="7" applyNumberFormat="1" applyFont="1" applyFill="1" applyBorder="1" applyAlignment="1">
      <alignment horizontal="right" vertical="center" wrapText="1"/>
    </xf>
    <xf numFmtId="0" fontId="5" fillId="0" borderId="0" xfId="7" applyFont="1" applyAlignment="1">
      <alignment vertical="center"/>
    </xf>
    <xf numFmtId="3" fontId="5" fillId="0" borderId="0" xfId="7" applyNumberFormat="1" applyFont="1" applyAlignment="1">
      <alignment wrapText="1"/>
    </xf>
    <xf numFmtId="164" fontId="5" fillId="0" borderId="0" xfId="7" applyNumberFormat="1" applyFont="1" applyAlignment="1">
      <alignment wrapText="1"/>
    </xf>
    <xf numFmtId="0" fontId="5" fillId="0" borderId="0" xfId="7" applyFont="1" applyAlignment="1">
      <alignment wrapText="1"/>
    </xf>
    <xf numFmtId="0" fontId="6" fillId="0" borderId="0" xfId="2" applyFont="1" applyAlignment="1">
      <alignment horizontal="left"/>
    </xf>
    <xf numFmtId="0" fontId="6" fillId="0" borderId="0" xfId="2" applyFont="1"/>
    <xf numFmtId="0" fontId="14" fillId="0" borderId="0" xfId="4" applyFont="1"/>
    <xf numFmtId="0" fontId="34" fillId="0" borderId="0" xfId="4" applyFont="1" applyAlignment="1">
      <alignment horizontal="right"/>
    </xf>
    <xf numFmtId="0" fontId="14" fillId="0" borderId="0" xfId="0" applyFont="1" applyAlignment="1">
      <alignment horizontal="left"/>
    </xf>
    <xf numFmtId="0" fontId="5" fillId="0" borderId="2" xfId="1" applyFont="1" applyFill="1" applyBorder="1" applyAlignment="1">
      <alignment horizontal="center" vertical="center" wrapText="1"/>
    </xf>
    <xf numFmtId="0" fontId="6" fillId="0" borderId="0" xfId="2" applyFont="1" applyProtection="1">
      <protection locked="0"/>
    </xf>
    <xf numFmtId="0" fontId="6" fillId="0" borderId="0" xfId="2" applyFont="1" applyAlignment="1" applyProtection="1">
      <alignment horizontal="right"/>
      <protection locked="0"/>
    </xf>
    <xf numFmtId="0" fontId="5" fillId="5" borderId="2" xfId="5" applyFont="1" applyFill="1" applyBorder="1" applyAlignment="1" applyProtection="1">
      <alignment horizontal="center" vertical="center"/>
      <protection locked="0"/>
    </xf>
    <xf numFmtId="0" fontId="5" fillId="5" borderId="2" xfId="5" applyFont="1" applyFill="1" applyBorder="1" applyAlignment="1" applyProtection="1">
      <alignment horizontal="center" vertical="center" wrapText="1"/>
      <protection locked="0"/>
    </xf>
    <xf numFmtId="0" fontId="6" fillId="2" borderId="2" xfId="5" applyFont="1" applyBorder="1" applyProtection="1">
      <protection locked="0"/>
    </xf>
    <xf numFmtId="3" fontId="6" fillId="2" borderId="2" xfId="5" applyNumberFormat="1" applyFont="1" applyBorder="1" applyProtection="1">
      <protection locked="0"/>
    </xf>
    <xf numFmtId="3" fontId="25" fillId="2" borderId="2" xfId="5" applyNumberFormat="1" applyFont="1" applyBorder="1" applyProtection="1">
      <protection locked="0"/>
    </xf>
    <xf numFmtId="0" fontId="25" fillId="6" borderId="2" xfId="5" applyFont="1" applyFill="1" applyBorder="1" applyAlignment="1">
      <alignment vertical="center"/>
    </xf>
    <xf numFmtId="0" fontId="6" fillId="6" borderId="2" xfId="5" applyFont="1" applyFill="1" applyBorder="1" applyAlignment="1">
      <alignment vertical="center"/>
    </xf>
    <xf numFmtId="3" fontId="6" fillId="6" borderId="2" xfId="5" applyNumberFormat="1" applyFont="1" applyFill="1" applyBorder="1" applyAlignment="1">
      <alignment vertical="center"/>
    </xf>
    <xf numFmtId="3" fontId="39" fillId="6" borderId="2" xfId="5" applyNumberFormat="1" applyFont="1" applyFill="1" applyBorder="1" applyAlignment="1">
      <alignment vertical="center"/>
    </xf>
    <xf numFmtId="3" fontId="25" fillId="6" borderId="2" xfId="5" applyNumberFormat="1" applyFont="1" applyFill="1" applyBorder="1" applyAlignment="1">
      <alignment vertical="center"/>
    </xf>
    <xf numFmtId="3" fontId="6" fillId="0" borderId="0" xfId="2" applyNumberFormat="1" applyFont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right"/>
    </xf>
    <xf numFmtId="0" fontId="25" fillId="5" borderId="2" xfId="5" applyFont="1" applyFill="1" applyBorder="1" applyAlignment="1">
      <alignment horizontal="center" vertical="center" wrapText="1"/>
    </xf>
    <xf numFmtId="0" fontId="25" fillId="5" borderId="2" xfId="5" applyFont="1" applyFill="1" applyBorder="1" applyAlignment="1" applyProtection="1">
      <alignment horizontal="center" vertical="center" wrapText="1"/>
    </xf>
    <xf numFmtId="0" fontId="25" fillId="0" borderId="4" xfId="5" applyFont="1" applyFill="1" applyBorder="1" applyAlignment="1" applyProtection="1">
      <alignment vertical="center" wrapText="1"/>
    </xf>
    <xf numFmtId="3" fontId="39" fillId="0" borderId="5" xfId="5" applyNumberFormat="1" applyFont="1" applyFill="1" applyBorder="1" applyAlignment="1" applyProtection="1">
      <alignment vertical="center"/>
    </xf>
    <xf numFmtId="3" fontId="39" fillId="0" borderId="6" xfId="5" applyNumberFormat="1" applyFont="1" applyFill="1" applyBorder="1" applyAlignment="1" applyProtection="1">
      <alignment vertical="center"/>
    </xf>
    <xf numFmtId="3" fontId="39" fillId="0" borderId="7" xfId="5" applyNumberFormat="1" applyFont="1" applyFill="1" applyBorder="1" applyAlignment="1" applyProtection="1">
      <alignment vertical="center"/>
    </xf>
    <xf numFmtId="0" fontId="25" fillId="0" borderId="9" xfId="5" applyFont="1" applyFill="1" applyBorder="1" applyAlignment="1" applyProtection="1">
      <alignment vertical="center" wrapText="1"/>
    </xf>
    <xf numFmtId="3" fontId="39" fillId="0" borderId="10" xfId="5" applyNumberFormat="1" applyFont="1" applyFill="1" applyBorder="1" applyAlignment="1" applyProtection="1">
      <alignment vertical="center"/>
    </xf>
    <xf numFmtId="3" fontId="39" fillId="0" borderId="11" xfId="5" applyNumberFormat="1" applyFont="1" applyFill="1" applyBorder="1" applyAlignment="1" applyProtection="1">
      <alignment vertical="center"/>
    </xf>
    <xf numFmtId="0" fontId="25" fillId="0" borderId="12" xfId="5" applyFont="1" applyFill="1" applyBorder="1" applyAlignment="1" applyProtection="1">
      <alignment vertical="center" wrapText="1"/>
    </xf>
    <xf numFmtId="3" fontId="39" fillId="0" borderId="13" xfId="5" applyNumberFormat="1" applyFont="1" applyFill="1" applyBorder="1" applyAlignment="1" applyProtection="1">
      <alignment vertical="center"/>
    </xf>
    <xf numFmtId="3" fontId="39" fillId="0" borderId="14" xfId="5" applyNumberFormat="1" applyFont="1" applyFill="1" applyBorder="1" applyAlignment="1" applyProtection="1">
      <alignment vertical="center"/>
    </xf>
    <xf numFmtId="0" fontId="25" fillId="0" borderId="15" xfId="5" applyFont="1" applyFill="1" applyBorder="1" applyAlignment="1" applyProtection="1">
      <alignment vertical="center" wrapText="1"/>
    </xf>
    <xf numFmtId="3" fontId="39" fillId="0" borderId="16" xfId="5" applyNumberFormat="1" applyFont="1" applyFill="1" applyBorder="1" applyAlignment="1" applyProtection="1">
      <alignment vertical="center"/>
    </xf>
    <xf numFmtId="3" fontId="39" fillId="0" borderId="17" xfId="5" applyNumberFormat="1" applyFont="1" applyFill="1" applyBorder="1" applyAlignment="1" applyProtection="1">
      <alignment vertical="center"/>
    </xf>
    <xf numFmtId="0" fontId="6" fillId="0" borderId="0" xfId="2" applyFont="1" applyAlignment="1">
      <alignment horizontal="center"/>
    </xf>
    <xf numFmtId="0" fontId="25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6" fillId="5" borderId="2" xfId="5" applyFont="1" applyFill="1" applyBorder="1" applyAlignment="1">
      <alignment horizontal="center" vertical="center" wrapText="1"/>
    </xf>
    <xf numFmtId="0" fontId="6" fillId="5" borderId="2" xfId="5" applyFont="1" applyFill="1" applyBorder="1" applyAlignment="1" applyProtection="1">
      <alignment horizontal="center" vertical="center" wrapText="1"/>
    </xf>
    <xf numFmtId="0" fontId="25" fillId="0" borderId="2" xfId="5" applyFont="1" applyFill="1" applyBorder="1" applyAlignment="1" applyProtection="1">
      <alignment vertical="center"/>
    </xf>
    <xf numFmtId="3" fontId="39" fillId="0" borderId="2" xfId="5" applyNumberFormat="1" applyFont="1" applyFill="1" applyBorder="1" applyAlignment="1" applyProtection="1">
      <alignment vertical="center"/>
    </xf>
    <xf numFmtId="0" fontId="41" fillId="0" borderId="0" xfId="2" applyFont="1" applyProtection="1">
      <protection locked="0"/>
    </xf>
    <xf numFmtId="0" fontId="6" fillId="2" borderId="18" xfId="5" applyFont="1" applyBorder="1" applyAlignment="1" applyProtection="1">
      <alignment wrapText="1"/>
      <protection locked="0"/>
    </xf>
    <xf numFmtId="0" fontId="6" fillId="2" borderId="19" xfId="5" applyFont="1" applyBorder="1" applyAlignment="1" applyProtection="1">
      <alignment wrapText="1"/>
      <protection locked="0"/>
    </xf>
    <xf numFmtId="3" fontId="6" fillId="2" borderId="20" xfId="5" applyNumberFormat="1" applyFont="1" applyBorder="1" applyAlignment="1" applyProtection="1">
      <alignment vertical="center"/>
      <protection locked="0"/>
    </xf>
    <xf numFmtId="3" fontId="41" fillId="0" borderId="21" xfId="5" applyNumberFormat="1" applyFont="1" applyFill="1" applyBorder="1" applyAlignment="1" applyProtection="1">
      <alignment vertical="center"/>
    </xf>
    <xf numFmtId="0" fontId="6" fillId="0" borderId="0" xfId="6" applyFont="1" applyProtection="1">
      <protection locked="0"/>
    </xf>
    <xf numFmtId="0" fontId="6" fillId="0" borderId="0" xfId="6" applyFont="1"/>
    <xf numFmtId="0" fontId="6" fillId="2" borderId="22" xfId="5" applyFont="1" applyBorder="1" applyAlignment="1" applyProtection="1">
      <alignment wrapText="1"/>
      <protection locked="0"/>
    </xf>
    <xf numFmtId="0" fontId="6" fillId="2" borderId="23" xfId="5" applyFont="1" applyBorder="1" applyAlignment="1" applyProtection="1">
      <alignment wrapText="1"/>
      <protection locked="0"/>
    </xf>
    <xf numFmtId="3" fontId="6" fillId="2" borderId="1" xfId="5" applyNumberFormat="1" applyFont="1" applyAlignment="1" applyProtection="1">
      <alignment vertical="center"/>
      <protection locked="0"/>
    </xf>
    <xf numFmtId="3" fontId="41" fillId="0" borderId="24" xfId="5" applyNumberFormat="1" applyFont="1" applyFill="1" applyBorder="1" applyAlignment="1" applyProtection="1">
      <alignment vertical="center"/>
    </xf>
    <xf numFmtId="0" fontId="3" fillId="0" borderId="0" xfId="2" applyFont="1"/>
    <xf numFmtId="0" fontId="3" fillId="5" borderId="5" xfId="5" applyFont="1" applyFill="1" applyBorder="1" applyAlignment="1">
      <alignment horizontal="center" vertical="center" wrapText="1"/>
    </xf>
    <xf numFmtId="0" fontId="3" fillId="2" borderId="18" xfId="5" applyFont="1" applyBorder="1" applyAlignment="1">
      <alignment horizontal="left" vertical="center" wrapText="1"/>
    </xf>
    <xf numFmtId="165" fontId="42" fillId="0" borderId="21" xfId="5" applyNumberFormat="1" applyFont="1" applyFill="1" applyBorder="1" applyAlignment="1">
      <alignment vertical="center"/>
    </xf>
    <xf numFmtId="0" fontId="5" fillId="2" borderId="22" xfId="5" applyFont="1" applyBorder="1" applyAlignment="1">
      <alignment horizontal="left" vertical="center" wrapText="1"/>
    </xf>
    <xf numFmtId="3" fontId="13" fillId="0" borderId="1" xfId="5" applyNumberFormat="1" applyFont="1" applyFill="1" applyAlignment="1" applyProtection="1">
      <alignment vertical="center"/>
    </xf>
    <xf numFmtId="3" fontId="13" fillId="0" borderId="39" xfId="5" applyNumberFormat="1" applyFont="1" applyFill="1" applyBorder="1" applyAlignment="1" applyProtection="1">
      <alignment vertical="center"/>
    </xf>
    <xf numFmtId="3" fontId="13" fillId="0" borderId="24" xfId="5" applyNumberFormat="1" applyFont="1" applyFill="1" applyBorder="1" applyAlignment="1" applyProtection="1">
      <alignment vertical="center"/>
    </xf>
    <xf numFmtId="0" fontId="3" fillId="2" borderId="22" xfId="5" applyFont="1" applyBorder="1" applyAlignment="1">
      <alignment horizontal="left" vertical="center" wrapText="1"/>
    </xf>
    <xf numFmtId="49" fontId="3" fillId="2" borderId="22" xfId="5" applyNumberFormat="1" applyFont="1" applyBorder="1" applyAlignment="1">
      <alignment horizontal="left" vertical="center" wrapText="1"/>
    </xf>
    <xf numFmtId="0" fontId="3" fillId="0" borderId="0" xfId="2" applyFont="1" applyAlignment="1">
      <alignment wrapText="1"/>
    </xf>
    <xf numFmtId="0" fontId="5" fillId="2" borderId="9" xfId="5" applyFont="1" applyBorder="1" applyAlignment="1">
      <alignment horizontal="left" vertical="center" wrapText="1"/>
    </xf>
    <xf numFmtId="0" fontId="3" fillId="0" borderId="0" xfId="2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8" applyFont="1"/>
    <xf numFmtId="0" fontId="3" fillId="0" borderId="0" xfId="8" applyFont="1" applyAlignment="1">
      <alignment horizontal="center" vertical="center"/>
    </xf>
    <xf numFmtId="0" fontId="11" fillId="0" borderId="0" xfId="8" applyFont="1" applyAlignment="1">
      <alignment horizontal="right"/>
    </xf>
    <xf numFmtId="0" fontId="11" fillId="2" borderId="1" xfId="5" applyFont="1"/>
    <xf numFmtId="0" fontId="29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 wrapText="1"/>
    </xf>
    <xf numFmtId="0" fontId="11" fillId="0" borderId="0" xfId="8" applyFont="1" applyAlignment="1">
      <alignment wrapText="1"/>
    </xf>
    <xf numFmtId="0" fontId="11" fillId="2" borderId="22" xfId="5" applyFont="1" applyBorder="1" applyAlignment="1">
      <alignment wrapText="1"/>
    </xf>
    <xf numFmtId="3" fontId="11" fillId="2" borderId="24" xfId="5" applyNumberFormat="1" applyFont="1" applyBorder="1" applyAlignment="1">
      <alignment horizontal="center"/>
    </xf>
    <xf numFmtId="3" fontId="11" fillId="2" borderId="24" xfId="5" applyNumberFormat="1" applyFont="1" applyBorder="1"/>
    <xf numFmtId="3" fontId="28" fillId="0" borderId="26" xfId="5" applyNumberFormat="1" applyFont="1" applyFill="1" applyBorder="1" applyAlignment="1">
      <alignment vertical="center"/>
    </xf>
    <xf numFmtId="0" fontId="0" fillId="0" borderId="0" xfId="4" applyFont="1" applyAlignment="1">
      <alignment horizontal="center"/>
    </xf>
    <xf numFmtId="3" fontId="43" fillId="8" borderId="41" xfId="4" applyNumberFormat="1" applyFont="1" applyFill="1" applyBorder="1" applyAlignment="1">
      <alignment horizontal="right" vertical="center" wrapText="1"/>
    </xf>
    <xf numFmtId="0" fontId="44" fillId="9" borderId="41" xfId="4" applyFont="1" applyFill="1" applyBorder="1" applyAlignment="1">
      <alignment horizontal="left" vertical="center" wrapText="1" indent="2"/>
    </xf>
    <xf numFmtId="0" fontId="43" fillId="0" borderId="42" xfId="4" applyFont="1" applyBorder="1" applyAlignment="1">
      <alignment horizontal="center" vertical="center" wrapText="1"/>
    </xf>
    <xf numFmtId="3" fontId="44" fillId="0" borderId="41" xfId="4" applyNumberFormat="1" applyFont="1" applyBorder="1" applyAlignment="1">
      <alignment horizontal="right" vertical="center" wrapText="1"/>
    </xf>
    <xf numFmtId="0" fontId="44" fillId="0" borderId="41" xfId="4" applyFont="1" applyBorder="1" applyAlignment="1">
      <alignment horizontal="left" vertical="center" wrapText="1" indent="2"/>
    </xf>
    <xf numFmtId="0" fontId="44" fillId="0" borderId="42" xfId="4" applyFont="1" applyBorder="1" applyAlignment="1">
      <alignment vertical="center" wrapText="1"/>
    </xf>
    <xf numFmtId="0" fontId="44" fillId="0" borderId="41" xfId="4" applyFont="1" applyBorder="1" applyAlignment="1">
      <alignment vertical="center" wrapText="1"/>
    </xf>
    <xf numFmtId="3" fontId="45" fillId="10" borderId="41" xfId="4" applyNumberFormat="1" applyFont="1" applyFill="1" applyBorder="1" applyAlignment="1">
      <alignment horizontal="right" vertical="center" wrapText="1"/>
    </xf>
    <xf numFmtId="0" fontId="45" fillId="10" borderId="41" xfId="4" applyFont="1" applyFill="1" applyBorder="1" applyAlignment="1">
      <alignment vertical="center" wrapText="1"/>
    </xf>
    <xf numFmtId="0" fontId="45" fillId="11" borderId="42" xfId="4" applyFont="1" applyFill="1" applyBorder="1" applyAlignment="1">
      <alignment horizontal="center" vertical="center" wrapText="1"/>
    </xf>
    <xf numFmtId="3" fontId="44" fillId="9" borderId="41" xfId="4" applyNumberFormat="1" applyFont="1" applyFill="1" applyBorder="1" applyAlignment="1">
      <alignment horizontal="right" vertical="center" wrapText="1"/>
    </xf>
    <xf numFmtId="0" fontId="44" fillId="0" borderId="41" xfId="4" applyFont="1" applyBorder="1" applyAlignment="1">
      <alignment horizontal="justify" vertical="center" wrapText="1"/>
    </xf>
    <xf numFmtId="3" fontId="43" fillId="10" borderId="41" xfId="4" applyNumberFormat="1" applyFont="1" applyFill="1" applyBorder="1" applyAlignment="1">
      <alignment horizontal="right" vertical="center" wrapText="1"/>
    </xf>
    <xf numFmtId="0" fontId="43" fillId="11" borderId="41" xfId="4" applyFont="1" applyFill="1" applyBorder="1" applyAlignment="1">
      <alignment vertical="center" wrapText="1"/>
    </xf>
    <xf numFmtId="3" fontId="44" fillId="0" borderId="45" xfId="4" applyNumberFormat="1" applyFont="1" applyBorder="1" applyAlignment="1">
      <alignment horizontal="right" vertical="center" wrapText="1"/>
    </xf>
    <xf numFmtId="0" fontId="44" fillId="0" borderId="45" xfId="4" applyFont="1" applyBorder="1" applyAlignment="1">
      <alignment vertical="center" wrapText="1"/>
    </xf>
    <xf numFmtId="0" fontId="44" fillId="0" borderId="46" xfId="4" applyFont="1" applyBorder="1" applyAlignment="1">
      <alignment vertical="center" wrapText="1"/>
    </xf>
    <xf numFmtId="0" fontId="2" fillId="0" borderId="0" xfId="2" applyAlignment="1">
      <alignment wrapText="1"/>
    </xf>
    <xf numFmtId="0" fontId="30" fillId="0" borderId="0" xfId="4" applyFont="1" applyAlignment="1">
      <alignment horizontal="right" vertical="center" wrapText="1"/>
    </xf>
    <xf numFmtId="0" fontId="44" fillId="0" borderId="0" xfId="4" applyFont="1" applyAlignment="1">
      <alignment horizontal="left" vertical="center" wrapText="1"/>
    </xf>
    <xf numFmtId="0" fontId="44" fillId="0" borderId="47" xfId="4" applyFont="1" applyBorder="1" applyAlignment="1">
      <alignment horizontal="left" vertical="center" wrapText="1"/>
    </xf>
    <xf numFmtId="0" fontId="48" fillId="0" borderId="2" xfId="0" applyFont="1" applyBorder="1" applyAlignment="1">
      <alignment horizontal="center" wrapText="1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49" fillId="12" borderId="2" xfId="0" applyFont="1" applyFill="1" applyBorder="1" applyAlignment="1">
      <alignment wrapText="1"/>
    </xf>
    <xf numFmtId="3" fontId="49" fillId="12" borderId="2" xfId="0" applyNumberFormat="1" applyFont="1" applyFill="1" applyBorder="1"/>
    <xf numFmtId="0" fontId="50" fillId="0" borderId="2" xfId="0" applyFont="1" applyBorder="1" applyAlignment="1">
      <alignment horizontal="left" wrapText="1"/>
    </xf>
    <xf numFmtId="3" fontId="50" fillId="0" borderId="2" xfId="0" applyNumberFormat="1" applyFont="1" applyBorder="1"/>
    <xf numFmtId="3" fontId="50" fillId="12" borderId="2" xfId="0" applyNumberFormat="1" applyFont="1" applyFill="1" applyBorder="1"/>
    <xf numFmtId="0" fontId="0" fillId="0" borderId="2" xfId="0" applyBorder="1" applyAlignment="1">
      <alignment horizontal="left" wrapText="1"/>
    </xf>
    <xf numFmtId="3" fontId="0" fillId="0" borderId="2" xfId="0" applyNumberFormat="1" applyBorder="1"/>
    <xf numFmtId="3" fontId="0" fillId="12" borderId="2" xfId="0" applyNumberFormat="1" applyFill="1" applyBorder="1"/>
    <xf numFmtId="0" fontId="0" fillId="0" borderId="2" xfId="0" applyBorder="1" applyAlignment="1">
      <alignment horizontal="right" wrapText="1"/>
    </xf>
    <xf numFmtId="0" fontId="50" fillId="0" borderId="2" xfId="0" applyFont="1" applyBorder="1" applyAlignment="1">
      <alignment wrapText="1"/>
    </xf>
    <xf numFmtId="0" fontId="47" fillId="12" borderId="2" xfId="0" applyFont="1" applyFill="1" applyBorder="1" applyAlignment="1">
      <alignment horizontal="left" wrapText="1"/>
    </xf>
    <xf numFmtId="3" fontId="51" fillId="12" borderId="2" xfId="0" applyNumberFormat="1" applyFont="1" applyFill="1" applyBorder="1"/>
    <xf numFmtId="0" fontId="47" fillId="12" borderId="2" xfId="0" applyFont="1" applyFill="1" applyBorder="1" applyAlignment="1">
      <alignment wrapText="1"/>
    </xf>
    <xf numFmtId="0" fontId="49" fillId="12" borderId="2" xfId="0" applyFont="1" applyFill="1" applyBorder="1" applyAlignment="1">
      <alignment horizontal="left" wrapText="1"/>
    </xf>
    <xf numFmtId="4" fontId="3" fillId="2" borderId="20" xfId="5" applyNumberFormat="1" applyFont="1" applyBorder="1" applyAlignment="1" applyProtection="1">
      <alignment horizontal="right" vertical="center" indent="1"/>
      <protection locked="0"/>
    </xf>
    <xf numFmtId="4" fontId="3" fillId="2" borderId="38" xfId="5" applyNumberFormat="1" applyFont="1" applyBorder="1" applyAlignment="1" applyProtection="1">
      <alignment horizontal="right" vertical="center" indent="1"/>
      <protection locked="0"/>
    </xf>
    <xf numFmtId="3" fontId="13" fillId="0" borderId="1" xfId="5" applyNumberFormat="1" applyFont="1" applyFill="1" applyAlignment="1" applyProtection="1">
      <alignment horizontal="right" vertical="center" indent="1"/>
    </xf>
    <xf numFmtId="3" fontId="3" fillId="2" borderId="1" xfId="5" applyNumberFormat="1" applyFont="1" applyAlignment="1" applyProtection="1">
      <alignment horizontal="right" vertical="center" indent="1"/>
      <protection locked="0"/>
    </xf>
    <xf numFmtId="3" fontId="3" fillId="2" borderId="1" xfId="5" applyNumberFormat="1" applyFont="1" applyAlignment="1" applyProtection="1">
      <alignment horizontal="right" vertical="center" wrapText="1" indent="1"/>
      <protection locked="0"/>
    </xf>
    <xf numFmtId="3" fontId="13" fillId="0" borderId="10" xfId="5" applyNumberFormat="1" applyFont="1" applyFill="1" applyBorder="1" applyAlignment="1">
      <alignment horizontal="right" vertical="center" indent="1"/>
    </xf>
    <xf numFmtId="3" fontId="3" fillId="2" borderId="39" xfId="5" applyNumberFormat="1" applyFont="1" applyBorder="1" applyAlignment="1" applyProtection="1">
      <alignment horizontal="right" vertical="center" indent="1"/>
      <protection locked="0"/>
    </xf>
    <xf numFmtId="3" fontId="13" fillId="0" borderId="24" xfId="5" applyNumberFormat="1" applyFont="1" applyFill="1" applyBorder="1" applyAlignment="1" applyProtection="1">
      <alignment horizontal="right" vertical="center" indent="1"/>
    </xf>
    <xf numFmtId="3" fontId="3" fillId="2" borderId="39" xfId="5" applyNumberFormat="1" applyFont="1" applyBorder="1" applyAlignment="1" applyProtection="1">
      <alignment horizontal="right" vertical="center" wrapText="1" indent="1"/>
      <protection locked="0"/>
    </xf>
    <xf numFmtId="3" fontId="42" fillId="0" borderId="24" xfId="5" applyNumberFormat="1" applyFont="1" applyFill="1" applyBorder="1" applyAlignment="1">
      <alignment horizontal="right" vertical="center" indent="1"/>
    </xf>
    <xf numFmtId="3" fontId="13" fillId="0" borderId="11" xfId="5" applyNumberFormat="1" applyFont="1" applyFill="1" applyBorder="1" applyAlignment="1">
      <alignment horizontal="right" vertical="center" indent="1"/>
    </xf>
    <xf numFmtId="3" fontId="13" fillId="0" borderId="26" xfId="5" applyNumberFormat="1" applyFont="1" applyFill="1" applyBorder="1" applyAlignment="1">
      <alignment horizontal="right" vertical="center" indent="1"/>
    </xf>
    <xf numFmtId="0" fontId="6" fillId="2" borderId="19" xfId="5" applyFont="1" applyBorder="1" applyAlignment="1" applyProtection="1">
      <alignment vertical="center" wrapText="1"/>
      <protection locked="0"/>
    </xf>
    <xf numFmtId="0" fontId="6" fillId="2" borderId="23" xfId="5" applyFont="1" applyBorder="1" applyAlignment="1" applyProtection="1">
      <alignment vertical="center" wrapText="1"/>
      <protection locked="0"/>
    </xf>
    <xf numFmtId="0" fontId="6" fillId="2" borderId="22" xfId="5" applyFont="1" applyBorder="1" applyAlignment="1" applyProtection="1">
      <alignment vertical="center" wrapText="1"/>
      <protection locked="0"/>
    </xf>
    <xf numFmtId="4" fontId="30" fillId="0" borderId="46" xfId="4" applyNumberFormat="1" applyFont="1" applyBorder="1" applyAlignment="1">
      <alignment horizontal="right" vertical="center" wrapText="1"/>
    </xf>
    <xf numFmtId="4" fontId="30" fillId="0" borderId="41" xfId="4" applyNumberFormat="1" applyFont="1" applyBorder="1" applyAlignment="1">
      <alignment horizontal="right"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27" xfId="0" applyFont="1" applyBorder="1" applyAlignment="1">
      <alignment horizontal="center" vertical="center"/>
    </xf>
    <xf numFmtId="0" fontId="52" fillId="0" borderId="29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 wrapText="1" shrinkToFit="1"/>
    </xf>
    <xf numFmtId="0" fontId="52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/>
    </xf>
    <xf numFmtId="0" fontId="52" fillId="0" borderId="27" xfId="0" applyFont="1" applyBorder="1" applyAlignment="1">
      <alignment horizontal="center"/>
    </xf>
    <xf numFmtId="0" fontId="52" fillId="0" borderId="29" xfId="0" applyFont="1" applyBorder="1" applyAlignment="1">
      <alignment horizontal="left"/>
    </xf>
    <xf numFmtId="3" fontId="53" fillId="0" borderId="2" xfId="0" applyNumberFormat="1" applyFont="1" applyBorder="1" applyAlignment="1">
      <alignment horizontal="right"/>
    </xf>
    <xf numFmtId="0" fontId="53" fillId="0" borderId="27" xfId="0" applyFont="1" applyBorder="1" applyAlignment="1">
      <alignment horizontal="center"/>
    </xf>
    <xf numFmtId="0" fontId="53" fillId="0" borderId="29" xfId="0" applyFont="1" applyBorder="1"/>
    <xf numFmtId="3" fontId="53" fillId="0" borderId="2" xfId="0" applyNumberFormat="1" applyFont="1" applyBorder="1"/>
    <xf numFmtId="3" fontId="53" fillId="0" borderId="2" xfId="0" applyNumberFormat="1" applyFont="1" applyBorder="1" applyAlignment="1">
      <alignment horizontal="center"/>
    </xf>
    <xf numFmtId="3" fontId="53" fillId="13" borderId="2" xfId="0" applyNumberFormat="1" applyFont="1" applyFill="1" applyBorder="1" applyProtection="1">
      <protection locked="0"/>
    </xf>
    <xf numFmtId="0" fontId="53" fillId="0" borderId="29" xfId="0" applyFont="1" applyBorder="1" applyAlignment="1">
      <alignment wrapText="1"/>
    </xf>
    <xf numFmtId="0" fontId="53" fillId="0" borderId="49" xfId="0" applyFont="1" applyBorder="1"/>
    <xf numFmtId="0" fontId="52" fillId="0" borderId="29" xfId="0" applyFont="1" applyBorder="1"/>
    <xf numFmtId="0" fontId="53" fillId="0" borderId="29" xfId="0" applyFont="1" applyBorder="1" applyAlignment="1">
      <alignment wrapText="1" shrinkToFit="1"/>
    </xf>
    <xf numFmtId="0" fontId="53" fillId="0" borderId="29" xfId="0" applyFont="1" applyBorder="1" applyAlignment="1">
      <alignment vertical="top"/>
    </xf>
    <xf numFmtId="0" fontId="53" fillId="0" borderId="29" xfId="0" applyFont="1" applyBorder="1" applyAlignment="1">
      <alignment vertical="top" wrapText="1"/>
    </xf>
    <xf numFmtId="0" fontId="52" fillId="0" borderId="29" xfId="0" applyFont="1" applyBorder="1" applyAlignment="1">
      <alignment vertical="top"/>
    </xf>
    <xf numFmtId="3" fontId="6" fillId="0" borderId="0" xfId="2" applyNumberFormat="1" applyFont="1" applyAlignment="1">
      <alignment horizontal="center"/>
    </xf>
    <xf numFmtId="0" fontId="6" fillId="2" borderId="22" xfId="5" applyFont="1" applyBorder="1" applyAlignment="1" applyProtection="1">
      <alignment horizontal="left" wrapText="1" indent="4"/>
      <protection locked="0"/>
    </xf>
    <xf numFmtId="0" fontId="41" fillId="2" borderId="22" xfId="5" applyFont="1" applyBorder="1" applyAlignment="1" applyProtection="1">
      <alignment wrapText="1"/>
      <protection locked="0"/>
    </xf>
    <xf numFmtId="0" fontId="41" fillId="2" borderId="23" xfId="5" applyFont="1" applyBorder="1" applyAlignment="1" applyProtection="1">
      <alignment wrapText="1"/>
      <protection locked="0"/>
    </xf>
    <xf numFmtId="3" fontId="41" fillId="2" borderId="1" xfId="5" applyNumberFormat="1" applyFont="1" applyAlignment="1" applyProtection="1">
      <alignment vertical="center"/>
      <protection locked="0"/>
    </xf>
    <xf numFmtId="0" fontId="41" fillId="2" borderId="18" xfId="5" applyFont="1" applyBorder="1" applyAlignment="1" applyProtection="1">
      <alignment wrapText="1"/>
      <protection locked="0"/>
    </xf>
    <xf numFmtId="0" fontId="41" fillId="2" borderId="19" xfId="5" applyFont="1" applyBorder="1" applyAlignment="1" applyProtection="1">
      <alignment wrapText="1"/>
      <protection locked="0"/>
    </xf>
    <xf numFmtId="3" fontId="41" fillId="2" borderId="20" xfId="5" applyNumberFormat="1" applyFont="1" applyBorder="1" applyAlignment="1" applyProtection="1">
      <alignment vertical="center"/>
      <protection locked="0"/>
    </xf>
    <xf numFmtId="166" fontId="0" fillId="0" borderId="0" xfId="9" applyNumberFormat="1" applyFont="1"/>
    <xf numFmtId="3" fontId="13" fillId="0" borderId="0" xfId="2" applyNumberFormat="1" applyFont="1" applyAlignment="1">
      <alignment vertical="center"/>
    </xf>
    <xf numFmtId="0" fontId="38" fillId="0" borderId="0" xfId="4" applyFont="1" applyAlignment="1">
      <alignment horizontal="center" vertical="center"/>
    </xf>
    <xf numFmtId="0" fontId="3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4" fillId="3" borderId="0" xfId="2" applyFont="1" applyFill="1" applyAlignment="1">
      <alignment horizontal="center" vertical="center"/>
    </xf>
    <xf numFmtId="0" fontId="3" fillId="3" borderId="40" xfId="2" applyFont="1" applyFill="1" applyBorder="1" applyAlignment="1">
      <alignment horizontal="center" vertical="center"/>
    </xf>
    <xf numFmtId="0" fontId="5" fillId="5" borderId="2" xfId="5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5" fillId="5" borderId="2" xfId="5" applyFont="1" applyFill="1" applyBorder="1" applyAlignment="1" applyProtection="1">
      <alignment horizontal="center" vertical="center"/>
      <protection locked="0"/>
    </xf>
    <xf numFmtId="0" fontId="6" fillId="5" borderId="2" xfId="5" applyFont="1" applyFill="1" applyBorder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0" fontId="40" fillId="0" borderId="3" xfId="2" applyFont="1" applyBorder="1" applyAlignment="1">
      <alignment horizontal="center" vertical="center" textRotation="90"/>
    </xf>
    <xf numFmtId="0" fontId="40" fillId="0" borderId="8" xfId="2" applyFont="1" applyBorder="1" applyAlignment="1">
      <alignment horizontal="center" vertical="center" textRotation="90"/>
    </xf>
    <xf numFmtId="0" fontId="40" fillId="0" borderId="7" xfId="2" applyFont="1" applyBorder="1" applyAlignment="1">
      <alignment horizontal="center" vertical="center" textRotation="90"/>
    </xf>
    <xf numFmtId="0" fontId="29" fillId="0" borderId="0" xfId="2" applyFont="1" applyAlignment="1">
      <alignment horizontal="center" vertical="center" wrapText="1"/>
    </xf>
    <xf numFmtId="0" fontId="40" fillId="0" borderId="0" xfId="2" applyFont="1" applyAlignment="1">
      <alignment horizontal="center" vertical="center" wrapText="1"/>
    </xf>
    <xf numFmtId="0" fontId="25" fillId="5" borderId="2" xfId="5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6" fillId="5" borderId="2" xfId="5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/>
    </xf>
    <xf numFmtId="0" fontId="37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3" fillId="5" borderId="3" xfId="5" applyFont="1" applyFill="1" applyBorder="1" applyAlignment="1">
      <alignment horizontal="center" vertical="center" wrapText="1"/>
    </xf>
    <xf numFmtId="0" fontId="3" fillId="5" borderId="7" xfId="5" applyFont="1" applyFill="1" applyBorder="1" applyAlignment="1">
      <alignment horizontal="center" vertical="center" wrapText="1"/>
    </xf>
    <xf numFmtId="0" fontId="29" fillId="0" borderId="0" xfId="7" applyFont="1" applyAlignment="1">
      <alignment horizontal="center" vertical="center" wrapText="1"/>
    </xf>
    <xf numFmtId="0" fontId="5" fillId="5" borderId="2" xfId="5" applyFont="1" applyFill="1" applyBorder="1" applyAlignment="1">
      <alignment horizontal="center" vertical="center" wrapText="1"/>
    </xf>
    <xf numFmtId="0" fontId="5" fillId="5" borderId="3" xfId="5" applyFont="1" applyFill="1" applyBorder="1" applyAlignment="1">
      <alignment horizontal="center" vertical="center" wrapText="1"/>
    </xf>
    <xf numFmtId="0" fontId="5" fillId="5" borderId="8" xfId="5" applyFont="1" applyFill="1" applyBorder="1" applyAlignment="1">
      <alignment horizontal="center" vertical="center" wrapText="1"/>
    </xf>
    <xf numFmtId="0" fontId="5" fillId="5" borderId="7" xfId="5" applyFont="1" applyFill="1" applyBorder="1" applyAlignment="1">
      <alignment horizontal="center" vertical="center" wrapText="1"/>
    </xf>
    <xf numFmtId="3" fontId="3" fillId="5" borderId="27" xfId="5" applyNumberFormat="1" applyFont="1" applyFill="1" applyBorder="1" applyAlignment="1">
      <alignment horizontal="center" vertical="center" wrapText="1"/>
    </xf>
    <xf numFmtId="3" fontId="3" fillId="5" borderId="28" xfId="5" applyNumberFormat="1" applyFont="1" applyFill="1" applyBorder="1" applyAlignment="1">
      <alignment horizontal="center" vertical="center" wrapText="1"/>
    </xf>
    <xf numFmtId="3" fontId="3" fillId="5" borderId="29" xfId="5" applyNumberFormat="1" applyFont="1" applyFill="1" applyBorder="1" applyAlignment="1">
      <alignment horizontal="center" vertical="center" wrapText="1"/>
    </xf>
    <xf numFmtId="3" fontId="5" fillId="5" borderId="2" xfId="5" applyNumberFormat="1" applyFont="1" applyFill="1" applyBorder="1" applyAlignment="1">
      <alignment horizontal="center" vertical="center" wrapText="1"/>
    </xf>
    <xf numFmtId="3" fontId="5" fillId="5" borderId="30" xfId="5" applyNumberFormat="1" applyFont="1" applyFill="1" applyBorder="1" applyAlignment="1">
      <alignment horizontal="center" vertical="center" wrapText="1"/>
    </xf>
    <xf numFmtId="3" fontId="5" fillId="5" borderId="31" xfId="5" applyNumberFormat="1" applyFont="1" applyFill="1" applyBorder="1" applyAlignment="1">
      <alignment horizontal="center" vertical="center" wrapText="1"/>
    </xf>
    <xf numFmtId="3" fontId="3" fillId="2" borderId="39" xfId="5" applyNumberFormat="1" applyFont="1" applyBorder="1" applyAlignment="1" applyProtection="1">
      <alignment horizontal="center" vertical="center"/>
      <protection locked="0"/>
    </xf>
    <xf numFmtId="3" fontId="3" fillId="2" borderId="23" xfId="5" applyNumberFormat="1" applyFont="1" applyBorder="1" applyAlignment="1" applyProtection="1">
      <alignment horizontal="center" vertical="center"/>
      <protection locked="0"/>
    </xf>
    <xf numFmtId="3" fontId="13" fillId="0" borderId="11" xfId="5" applyNumberFormat="1" applyFont="1" applyFill="1" applyBorder="1" applyAlignment="1">
      <alignment vertical="center"/>
    </xf>
    <xf numFmtId="0" fontId="41" fillId="0" borderId="25" xfId="2" applyFont="1" applyBorder="1" applyAlignment="1">
      <alignment vertical="center"/>
    </xf>
    <xf numFmtId="0" fontId="3" fillId="5" borderId="33" xfId="5" applyFont="1" applyFill="1" applyBorder="1" applyAlignment="1">
      <alignment horizontal="center" vertical="center" wrapText="1"/>
    </xf>
    <xf numFmtId="0" fontId="3" fillId="5" borderId="5" xfId="5" applyFont="1" applyFill="1" applyBorder="1" applyAlignment="1">
      <alignment horizontal="center" vertical="center" wrapText="1"/>
    </xf>
    <xf numFmtId="3" fontId="5" fillId="0" borderId="39" xfId="5" applyNumberFormat="1" applyFont="1" applyFill="1" applyBorder="1" applyAlignment="1" applyProtection="1">
      <alignment horizontal="center" vertical="center"/>
    </xf>
    <xf numFmtId="0" fontId="6" fillId="0" borderId="23" xfId="2" applyFont="1" applyBorder="1" applyAlignment="1">
      <alignment horizontal="center" vertical="center"/>
    </xf>
    <xf numFmtId="3" fontId="3" fillId="2" borderId="39" xfId="5" applyNumberFormat="1" applyFont="1" applyBorder="1" applyAlignment="1" applyProtection="1">
      <alignment horizontal="center" vertical="center" wrapText="1"/>
      <protection locked="0"/>
    </xf>
    <xf numFmtId="3" fontId="3" fillId="2" borderId="23" xfId="5" applyNumberFormat="1" applyFont="1" applyBorder="1" applyAlignment="1" applyProtection="1">
      <alignment horizontal="center" vertical="center" wrapText="1"/>
      <protection locked="0"/>
    </xf>
    <xf numFmtId="0" fontId="29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5" borderId="32" xfId="5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5" fillId="5" borderId="34" xfId="5" applyFont="1" applyFill="1" applyBorder="1" applyAlignment="1">
      <alignment horizontal="center" vertical="center" wrapText="1"/>
    </xf>
    <xf numFmtId="0" fontId="25" fillId="0" borderId="35" xfId="2" applyFont="1" applyBorder="1" applyAlignment="1">
      <alignment horizontal="center" vertical="center" wrapText="1"/>
    </xf>
    <xf numFmtId="0" fontId="3" fillId="5" borderId="33" xfId="5" applyFont="1" applyFill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3" fillId="5" borderId="36" xfId="5" applyFont="1" applyFill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2" fillId="0" borderId="0" xfId="2" applyAlignment="1">
      <alignment horizontal="left"/>
    </xf>
    <xf numFmtId="0" fontId="44" fillId="0" borderId="48" xfId="4" applyFont="1" applyBorder="1" applyAlignment="1">
      <alignment horizontal="left" vertical="center" wrapText="1"/>
    </xf>
    <xf numFmtId="0" fontId="44" fillId="0" borderId="45" xfId="4" applyFont="1" applyBorder="1" applyAlignment="1">
      <alignment horizontal="left" vertical="center" wrapText="1"/>
    </xf>
    <xf numFmtId="0" fontId="43" fillId="0" borderId="44" xfId="4" applyFont="1" applyBorder="1" applyAlignment="1">
      <alignment horizontal="center" vertical="center" wrapText="1"/>
    </xf>
    <xf numFmtId="0" fontId="43" fillId="0" borderId="43" xfId="4" applyFont="1" applyBorder="1" applyAlignment="1">
      <alignment horizontal="center" vertical="center" wrapText="1"/>
    </xf>
    <xf numFmtId="0" fontId="43" fillId="0" borderId="42" xfId="4" applyFont="1" applyBorder="1" applyAlignment="1">
      <alignment horizontal="center" vertical="center" wrapText="1"/>
    </xf>
    <xf numFmtId="0" fontId="46" fillId="0" borderId="0" xfId="2" applyFont="1" applyAlignment="1">
      <alignment horizontal="center"/>
    </xf>
    <xf numFmtId="0" fontId="28" fillId="0" borderId="9" xfId="5" applyFont="1" applyFill="1" applyBorder="1" applyAlignment="1">
      <alignment horizontal="left" vertical="center"/>
    </xf>
    <xf numFmtId="0" fontId="28" fillId="0" borderId="10" xfId="5" applyFont="1" applyFill="1" applyBorder="1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6" fillId="5" borderId="32" xfId="5" applyFont="1" applyFill="1" applyBorder="1" applyAlignment="1">
      <alignment horizontal="left" vertical="center" wrapText="1"/>
    </xf>
    <xf numFmtId="0" fontId="6" fillId="5" borderId="4" xfId="5" applyFont="1" applyFill="1" applyBorder="1" applyAlignment="1">
      <alignment horizontal="left" vertical="center" wrapText="1"/>
    </xf>
    <xf numFmtId="0" fontId="6" fillId="5" borderId="33" xfId="5" applyFont="1" applyFill="1" applyBorder="1" applyAlignment="1">
      <alignment horizontal="center" vertical="center" wrapText="1"/>
    </xf>
    <xf numFmtId="0" fontId="6" fillId="5" borderId="5" xfId="5" applyFont="1" applyFill="1" applyBorder="1" applyAlignment="1">
      <alignment wrapText="1"/>
    </xf>
    <xf numFmtId="0" fontId="6" fillId="5" borderId="36" xfId="5" applyFont="1" applyFill="1" applyBorder="1" applyAlignment="1">
      <alignment horizontal="center" vertical="center" wrapText="1"/>
    </xf>
    <xf numFmtId="0" fontId="6" fillId="5" borderId="37" xfId="5" applyFont="1" applyFill="1" applyBorder="1" applyAlignment="1">
      <alignment horizontal="center" vertical="center" wrapText="1"/>
    </xf>
    <xf numFmtId="0" fontId="29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/>
    </xf>
  </cellXfs>
  <cellStyles count="10">
    <cellStyle name="Ezres" xfId="9" builtinId="3"/>
    <cellStyle name="Jegyzet" xfId="1" builtinId="10"/>
    <cellStyle name="Jegyzet 2" xfId="3"/>
    <cellStyle name="Jegyzet 3" xfId="5"/>
    <cellStyle name="Normál" xfId="0" builtinId="0"/>
    <cellStyle name="Normál 2" xfId="4"/>
    <cellStyle name="Normál 2 2" xfId="2"/>
    <cellStyle name="Normál_évesbeszámkiegadat" xfId="6"/>
    <cellStyle name="Normál_tamogatasok" xfId="8"/>
    <cellStyle name="Normál_varhato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rancsnok\GAZDINFH\GazdasagiTarsasagok\Belso\kontrolling\2016\&#252;zleti_terv_ki&#237;r&#225;s\Tervt&#225;bla%202016%20&#252;zleti_t&#225;rsas&#225;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ratok\gazdas&#225;gi\OP%20jelent&#233;s\2015\02.%20h&#243;\&#233;vk&#246;zi_%20havi%20adatszolg&#225;ltat&#225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FASERVER\penzugy\GazdTars\&#233;ves&#233;rt&#233;kel&#233;sek\&#233;ves&#233;rt&#233;kel&#233;sek\m&#233;rlegek_2007\m&#233;rleg07\&#246;sszes&#237;t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lap"/>
      <sheetName val="MÉR"/>
      <sheetName val="2ER"/>
      <sheetName val="értékesítés"/>
      <sheetName val="beruházások összesítés"/>
      <sheetName val="fejlesztési beruházások"/>
      <sheetName val="belsőellátásfejlesztés"/>
      <sheetName val="egyéb beruházások"/>
      <sheetName val="árbevételmegoszlás"/>
      <sheetName val="bérszerk. éves"/>
      <sheetName val="keresetkorrekció"/>
      <sheetName val="támogatás"/>
      <sheetName val="Munka1"/>
    </sheetNames>
    <sheetDataSet>
      <sheetData sheetId="0" refreshError="1">
        <row r="6">
          <cell r="B6" t="str">
            <v>2016.01.01 - 2016.12.31.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lap"/>
      <sheetName val="H.bev-H.ráford"/>
      <sheetName val="H.követ-H.kötel"/>
      <sheetName val="H.vevő"/>
      <sheetName val="H.szallito"/>
      <sheetName val="H.munkaügy"/>
      <sheetName val="H.átlaglétszá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lap"/>
      <sheetName val="TARTOZAS"/>
      <sheetName val="KOVETEL"/>
      <sheetName val="BERUHAZ"/>
      <sheetName val="támogatások"/>
      <sheetName val="többletktg"/>
      <sheetName val="belső ellátás"/>
      <sheetName val="Munka1"/>
      <sheetName val="elítéltfoglúj"/>
      <sheetName val="elítéltfogl (2)"/>
      <sheetName val="elítéltfoglösszhas"/>
      <sheetName val="elmego"/>
      <sheetName val="Vezényeltek"/>
      <sheetName val="munkaviszonyban lévők"/>
      <sheetName val="munkaviszonyban lévőkÖSSZHAS"/>
      <sheetName val="BERSZE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showGridLines="0" workbookViewId="0">
      <selection activeCell="B29" sqref="B29"/>
    </sheetView>
  </sheetViews>
  <sheetFormatPr defaultColWidth="0" defaultRowHeight="15" customHeight="1" zeroHeight="1" x14ac:dyDescent="0.25"/>
  <cols>
    <col min="1" max="1" width="11.140625" style="42" customWidth="1"/>
    <col min="2" max="2" width="52" style="42" customWidth="1"/>
    <col min="3" max="3" width="9.140625" style="42" customWidth="1"/>
    <col min="4" max="16384" width="9.140625" style="42" hidden="1"/>
  </cols>
  <sheetData>
    <row r="1" spans="1:2" ht="14.45" x14ac:dyDescent="0.35">
      <c r="B1" s="43"/>
    </row>
    <row r="2" spans="1:2" ht="18.75" x14ac:dyDescent="0.25">
      <c r="A2" s="44" t="s">
        <v>82</v>
      </c>
      <c r="B2" s="45" t="s">
        <v>443</v>
      </c>
    </row>
    <row r="3" spans="1:2" ht="15.6" x14ac:dyDescent="0.35">
      <c r="A3" s="46"/>
      <c r="B3" s="47"/>
    </row>
    <row r="4" spans="1:2" ht="173.25" customHeight="1" x14ac:dyDescent="0.25">
      <c r="B4" s="48" t="s">
        <v>83</v>
      </c>
    </row>
    <row r="5" spans="1:2" ht="14.45" x14ac:dyDescent="0.35">
      <c r="B5" s="43"/>
    </row>
    <row r="6" spans="1:2" ht="18.75" x14ac:dyDescent="0.25">
      <c r="A6" s="49" t="s">
        <v>84</v>
      </c>
      <c r="B6" s="50" t="s">
        <v>430</v>
      </c>
    </row>
    <row r="7" spans="1:2" ht="14.45" x14ac:dyDescent="0.35">
      <c r="A7" s="51"/>
      <c r="B7" s="43"/>
    </row>
    <row r="8" spans="1:2" ht="14.45" x14ac:dyDescent="0.35">
      <c r="A8" s="51"/>
      <c r="B8" s="43"/>
    </row>
    <row r="9" spans="1:2" ht="14.45" x14ac:dyDescent="0.35">
      <c r="A9" s="51"/>
      <c r="B9" s="43"/>
    </row>
    <row r="10" spans="1:2" ht="14.45" x14ac:dyDescent="0.35">
      <c r="A10" s="51"/>
      <c r="B10" s="43"/>
    </row>
    <row r="11" spans="1:2" ht="14.45" x14ac:dyDescent="0.35">
      <c r="A11" s="51"/>
      <c r="B11" s="43"/>
    </row>
    <row r="12" spans="1:2" ht="14.45" x14ac:dyDescent="0.35">
      <c r="A12" s="51"/>
      <c r="B12" s="43"/>
    </row>
    <row r="13" spans="1:2" ht="14.45" x14ac:dyDescent="0.35">
      <c r="A13" s="51"/>
      <c r="B13" s="43"/>
    </row>
    <row r="14" spans="1:2" ht="14.45" x14ac:dyDescent="0.35">
      <c r="A14" s="51"/>
      <c r="B14" s="43"/>
    </row>
    <row r="15" spans="1:2" ht="14.45" x14ac:dyDescent="0.35">
      <c r="A15" s="51"/>
      <c r="B15" s="43"/>
    </row>
    <row r="16" spans="1:2" ht="14.45" x14ac:dyDescent="0.35">
      <c r="A16" s="51"/>
      <c r="B16" s="43"/>
    </row>
    <row r="17" spans="1:2" ht="14.45" x14ac:dyDescent="0.35">
      <c r="A17" s="51"/>
      <c r="B17" s="43"/>
    </row>
    <row r="18" spans="1:2" ht="14.45" x14ac:dyDescent="0.35">
      <c r="A18" s="51"/>
      <c r="B18" s="43"/>
    </row>
    <row r="19" spans="1:2" ht="14.45" x14ac:dyDescent="0.35">
      <c r="A19" s="51"/>
      <c r="B19" s="43"/>
    </row>
    <row r="20" spans="1:2" ht="14.45" x14ac:dyDescent="0.35">
      <c r="A20" s="51"/>
      <c r="B20" s="43"/>
    </row>
    <row r="21" spans="1:2" ht="14.45" x14ac:dyDescent="0.35">
      <c r="A21" s="51"/>
      <c r="B21" s="43"/>
    </row>
    <row r="22" spans="1:2" ht="14.45" x14ac:dyDescent="0.35">
      <c r="A22" s="51"/>
      <c r="B22" s="43"/>
    </row>
    <row r="23" spans="1:2" x14ac:dyDescent="0.25">
      <c r="A23" s="51"/>
      <c r="B23" s="43"/>
    </row>
    <row r="24" spans="1:2" x14ac:dyDescent="0.25">
      <c r="A24" s="51"/>
      <c r="B24" s="43"/>
    </row>
    <row r="25" spans="1:2" x14ac:dyDescent="0.25">
      <c r="A25" s="51"/>
      <c r="B25" s="43"/>
    </row>
    <row r="26" spans="1:2" x14ac:dyDescent="0.25">
      <c r="A26" s="51"/>
      <c r="B26" s="43"/>
    </row>
    <row r="27" spans="1:2" x14ac:dyDescent="0.25">
      <c r="A27" s="51"/>
      <c r="B27" s="43"/>
    </row>
    <row r="28" spans="1:2" ht="15.75" x14ac:dyDescent="0.25">
      <c r="A28" s="51"/>
      <c r="B28" s="52" t="s">
        <v>467</v>
      </c>
    </row>
    <row r="29" spans="1:2" x14ac:dyDescent="0.25">
      <c r="A29" s="51"/>
      <c r="B29" s="160" t="s">
        <v>169</v>
      </c>
    </row>
    <row r="30" spans="1:2" x14ac:dyDescent="0.25"/>
    <row r="31" spans="1:2" x14ac:dyDescent="0.25"/>
    <row r="32" spans="1: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deleteColumns="0" deleteRows="0"/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view="pageLayout" topLeftCell="A13" zoomScaleNormal="100" workbookViewId="0">
      <selection activeCell="F25" sqref="F25"/>
    </sheetView>
  </sheetViews>
  <sheetFormatPr defaultColWidth="9.140625" defaultRowHeight="15.75" x14ac:dyDescent="0.25"/>
  <cols>
    <col min="1" max="1" width="46.85546875" style="3" customWidth="1"/>
    <col min="2" max="2" width="20.7109375" style="134" customWidth="1"/>
    <col min="3" max="3" width="15.85546875" style="134" customWidth="1"/>
    <col min="4" max="4" width="14" style="134" bestFit="1" customWidth="1"/>
    <col min="5" max="5" width="12.5703125" style="134" customWidth="1"/>
    <col min="6" max="6" width="11.7109375" style="134" bestFit="1" customWidth="1"/>
    <col min="7" max="7" width="14.140625" style="134" bestFit="1" customWidth="1"/>
    <col min="8" max="9" width="14.140625" style="134" customWidth="1"/>
    <col min="10" max="10" width="13.5703125" style="134" customWidth="1"/>
    <col min="11" max="12" width="8" style="134" customWidth="1"/>
    <col min="13" max="16384" width="9.140625" style="134"/>
  </cols>
  <sheetData>
    <row r="1" spans="1:10" s="3" customFormat="1" ht="18" customHeight="1" x14ac:dyDescent="0.35">
      <c r="A1" s="266" t="str">
        <f>Fedlap!B2</f>
        <v>Bv. Holding Kft.</v>
      </c>
      <c r="B1" s="266">
        <f>Fedlap!C2</f>
        <v>0</v>
      </c>
    </row>
    <row r="2" spans="1:10" ht="26.1" customHeight="1" x14ac:dyDescent="0.25">
      <c r="A2" s="295" t="s">
        <v>124</v>
      </c>
      <c r="B2" s="295"/>
      <c r="C2" s="295"/>
      <c r="D2" s="295"/>
      <c r="E2" s="295"/>
      <c r="F2" s="295"/>
      <c r="G2" s="295"/>
      <c r="H2" s="295"/>
      <c r="I2" s="295"/>
      <c r="J2" s="295"/>
    </row>
    <row r="3" spans="1:10" s="3" customFormat="1" ht="26.1" customHeight="1" x14ac:dyDescent="0.35">
      <c r="A3" s="296" t="str">
        <f>Fedlap!B6</f>
        <v>2024.01.01 - 2024.12.31.</v>
      </c>
      <c r="B3" s="296"/>
      <c r="C3" s="296"/>
      <c r="D3" s="296"/>
      <c r="E3" s="296"/>
      <c r="F3" s="296"/>
      <c r="G3" s="296"/>
      <c r="H3" s="296"/>
      <c r="I3" s="296"/>
      <c r="J3" s="296"/>
    </row>
    <row r="5" spans="1:10" x14ac:dyDescent="0.25">
      <c r="A5" s="297" t="s">
        <v>125</v>
      </c>
      <c r="B5" s="289" t="s">
        <v>126</v>
      </c>
      <c r="C5" s="289" t="s">
        <v>127</v>
      </c>
      <c r="D5" s="300" t="s">
        <v>128</v>
      </c>
      <c r="E5" s="301"/>
      <c r="F5" s="302" t="s">
        <v>129</v>
      </c>
      <c r="G5" s="289" t="s">
        <v>130</v>
      </c>
      <c r="H5" s="289" t="s">
        <v>131</v>
      </c>
      <c r="I5" s="289" t="s">
        <v>132</v>
      </c>
      <c r="J5" s="304" t="s">
        <v>123</v>
      </c>
    </row>
    <row r="6" spans="1:10" ht="75" customHeight="1" x14ac:dyDescent="0.25">
      <c r="A6" s="298"/>
      <c r="B6" s="299"/>
      <c r="C6" s="299"/>
      <c r="D6" s="135" t="s">
        <v>133</v>
      </c>
      <c r="E6" s="135" t="s">
        <v>134</v>
      </c>
      <c r="F6" s="303"/>
      <c r="G6" s="299"/>
      <c r="H6" s="290"/>
      <c r="I6" s="290"/>
      <c r="J6" s="305"/>
    </row>
    <row r="7" spans="1:10" x14ac:dyDescent="0.25">
      <c r="A7" s="136" t="s">
        <v>161</v>
      </c>
      <c r="B7" s="200">
        <v>216</v>
      </c>
      <c r="C7" s="200">
        <v>0</v>
      </c>
      <c r="D7" s="200">
        <v>38</v>
      </c>
      <c r="E7" s="200">
        <v>30</v>
      </c>
      <c r="F7" s="200">
        <v>16</v>
      </c>
      <c r="G7" s="200">
        <v>0</v>
      </c>
      <c r="H7" s="201">
        <v>5</v>
      </c>
      <c r="I7" s="201">
        <v>0</v>
      </c>
      <c r="J7" s="137">
        <f>SUM(B7:I7)-D7</f>
        <v>267</v>
      </c>
    </row>
    <row r="8" spans="1:10" s="3" customFormat="1" ht="24" customHeight="1" x14ac:dyDescent="0.25">
      <c r="A8" s="138" t="s">
        <v>164</v>
      </c>
      <c r="B8" s="202">
        <f>SUM(B9:B13)</f>
        <v>1305676.8225369861</v>
      </c>
      <c r="C8" s="202">
        <f>SUM(C9:C13)</f>
        <v>0</v>
      </c>
      <c r="D8" s="291" t="s">
        <v>135</v>
      </c>
      <c r="E8" s="292"/>
      <c r="F8" s="139">
        <f>SUM(F9:F13)</f>
        <v>9434.880000000001</v>
      </c>
      <c r="G8" s="139">
        <f>SUM(G9:G13)</f>
        <v>0</v>
      </c>
      <c r="H8" s="140">
        <f>SUM(H9:H13)</f>
        <v>13200</v>
      </c>
      <c r="I8" s="140">
        <f>SUM(I9:I13)</f>
        <v>0</v>
      </c>
      <c r="J8" s="141">
        <f t="shared" ref="J8" si="0">B8+C8+F8+G8+H8+I8</f>
        <v>1328311.702536986</v>
      </c>
    </row>
    <row r="9" spans="1:10" ht="30" customHeight="1" x14ac:dyDescent="0.25">
      <c r="A9" s="142" t="s">
        <v>136</v>
      </c>
      <c r="B9" s="203">
        <v>1120096.8493150685</v>
      </c>
      <c r="C9" s="203"/>
      <c r="D9" s="285"/>
      <c r="E9" s="286"/>
      <c r="F9" s="203">
        <v>9434.880000000001</v>
      </c>
      <c r="G9" s="203"/>
      <c r="H9" s="206">
        <v>13200</v>
      </c>
      <c r="I9" s="206"/>
      <c r="J9" s="207">
        <f>B9+C9+F9+G9+H9+I9</f>
        <v>1142731.7293150683</v>
      </c>
    </row>
    <row r="10" spans="1:10" x14ac:dyDescent="0.25">
      <c r="A10" s="143" t="s">
        <v>137</v>
      </c>
      <c r="B10" s="203">
        <v>21537</v>
      </c>
      <c r="C10" s="203"/>
      <c r="D10" s="285"/>
      <c r="E10" s="286"/>
      <c r="F10" s="203"/>
      <c r="G10" s="203"/>
      <c r="H10" s="206"/>
      <c r="I10" s="206"/>
      <c r="J10" s="207">
        <f t="shared" ref="J10:J12" si="1">B10+C10+F10+G10+H10+I10</f>
        <v>21537</v>
      </c>
    </row>
    <row r="11" spans="1:10" x14ac:dyDescent="0.25">
      <c r="A11" s="143" t="s">
        <v>138</v>
      </c>
      <c r="B11" s="203">
        <v>150359.1287671233</v>
      </c>
      <c r="C11" s="203"/>
      <c r="D11" s="285"/>
      <c r="E11" s="286"/>
      <c r="F11" s="203"/>
      <c r="G11" s="203"/>
      <c r="H11" s="206"/>
      <c r="I11" s="206"/>
      <c r="J11" s="207">
        <f t="shared" si="1"/>
        <v>150359.1287671233</v>
      </c>
    </row>
    <row r="12" spans="1:10" s="144" customFormat="1" ht="24" customHeight="1" x14ac:dyDescent="0.25">
      <c r="A12" s="143" t="s">
        <v>139</v>
      </c>
      <c r="B12" s="204">
        <v>5504.4986301369863</v>
      </c>
      <c r="C12" s="204"/>
      <c r="D12" s="293"/>
      <c r="E12" s="294"/>
      <c r="F12" s="204"/>
      <c r="G12" s="204"/>
      <c r="H12" s="208"/>
      <c r="I12" s="208"/>
      <c r="J12" s="207">
        <f t="shared" si="1"/>
        <v>5504.4986301369863</v>
      </c>
    </row>
    <row r="13" spans="1:10" x14ac:dyDescent="0.25">
      <c r="A13" s="143" t="s">
        <v>140</v>
      </c>
      <c r="B13" s="203">
        <v>8179.3458246575346</v>
      </c>
      <c r="C13" s="203"/>
      <c r="D13" s="285"/>
      <c r="E13" s="286"/>
      <c r="F13" s="203"/>
      <c r="G13" s="203"/>
      <c r="H13" s="206"/>
      <c r="I13" s="206"/>
      <c r="J13" s="207">
        <f>B13+C13+F13+G13+H13+I13</f>
        <v>8179.3458246575346</v>
      </c>
    </row>
    <row r="14" spans="1:10" x14ac:dyDescent="0.25">
      <c r="A14" s="142" t="s">
        <v>163</v>
      </c>
      <c r="B14" s="203">
        <v>99670.211506849315</v>
      </c>
      <c r="C14" s="203"/>
      <c r="D14" s="285"/>
      <c r="E14" s="286"/>
      <c r="F14" s="203"/>
      <c r="G14" s="203"/>
      <c r="H14" s="206"/>
      <c r="I14" s="206"/>
      <c r="J14" s="209">
        <f>B14+C14+F14+G14+H14+I14+D14</f>
        <v>99670.211506849315</v>
      </c>
    </row>
    <row r="15" spans="1:10" s="3" customFormat="1" ht="24" customHeight="1" x14ac:dyDescent="0.25">
      <c r="A15" s="145" t="s">
        <v>162</v>
      </c>
      <c r="B15" s="205">
        <f t="shared" ref="B15:G15" si="2">B8+B14</f>
        <v>1405347.0340438355</v>
      </c>
      <c r="C15" s="205">
        <f>C8+C14</f>
        <v>0</v>
      </c>
      <c r="D15" s="287">
        <f>D14</f>
        <v>0</v>
      </c>
      <c r="E15" s="288"/>
      <c r="F15" s="205">
        <f>F8+F14</f>
        <v>9434.880000000001</v>
      </c>
      <c r="G15" s="205">
        <f t="shared" si="2"/>
        <v>0</v>
      </c>
      <c r="H15" s="210">
        <f>H14+H8</f>
        <v>13200</v>
      </c>
      <c r="I15" s="210">
        <f>I14+I8</f>
        <v>0</v>
      </c>
      <c r="J15" s="211">
        <f>J8+J14</f>
        <v>1427981.9140438354</v>
      </c>
    </row>
    <row r="18" spans="1:1" x14ac:dyDescent="0.25">
      <c r="A18" s="146" t="s">
        <v>141</v>
      </c>
    </row>
    <row r="19" spans="1:1" x14ac:dyDescent="0.25">
      <c r="A19" s="3" t="s">
        <v>142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F33D" sqref="J7:J15 B15:I15 B8:J8" name="bérszerk éves"/>
  </protectedRanges>
  <mergeCells count="20">
    <mergeCell ref="A1:B1"/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J5:J6"/>
    <mergeCell ref="D13:E13"/>
    <mergeCell ref="D14:E14"/>
    <mergeCell ref="D15:E15"/>
    <mergeCell ref="I5:I6"/>
    <mergeCell ref="D8:E8"/>
    <mergeCell ref="D9:E9"/>
    <mergeCell ref="D10:E10"/>
    <mergeCell ref="D11:E11"/>
    <mergeCell ref="D12:E12"/>
  </mergeCells>
  <printOptions horizontalCentered="1" verticalCentered="1"/>
  <pageMargins left="3.937007874015748E-2" right="0" top="0.59055118110236227" bottom="0.70866141732283472" header="0.27559055118110237" footer="0.27559055118110237"/>
  <pageSetup paperSize="9" scale="80" orientation="landscape" r:id="rId1"/>
  <headerFooter alignWithMargins="0">
    <oddHeader>&amp;C&amp;"Times New Roman CE,Félkövér"&amp;12&amp;U
&amp;R
7. sz. táblázat</oddHeader>
    <oddFooter>&amp;L
&amp;F&amp;A&amp;CA létszámadatokat 1 tizedes pontossággal kérjük.&amp;R&amp;D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17" zoomScale="130" zoomScaleNormal="130" workbookViewId="0">
      <selection activeCell="C24" sqref="C24"/>
    </sheetView>
  </sheetViews>
  <sheetFormatPr defaultColWidth="9.140625" defaultRowHeight="12.75" x14ac:dyDescent="0.2"/>
  <cols>
    <col min="1" max="1" width="10.28515625" style="43" customWidth="1"/>
    <col min="2" max="2" width="60.28515625" style="43" customWidth="1"/>
    <col min="3" max="3" width="18" style="43" customWidth="1"/>
    <col min="4" max="16384" width="9.140625" style="43"/>
  </cols>
  <sheetData>
    <row r="1" spans="1:3" ht="12.95" x14ac:dyDescent="0.3">
      <c r="A1" s="306" t="str">
        <f>+Fedlap!B2</f>
        <v>Bv. Holding Kft.</v>
      </c>
      <c r="B1" s="306"/>
    </row>
    <row r="4" spans="1:3" ht="17.45" x14ac:dyDescent="0.35">
      <c r="A4" s="312">
        <v>2024</v>
      </c>
      <c r="B4" s="312"/>
      <c r="C4" s="312"/>
    </row>
    <row r="5" spans="1:3" ht="13.5" thickBot="1" x14ac:dyDescent="0.35"/>
    <row r="6" spans="1:3" ht="16.5" thickBot="1" x14ac:dyDescent="0.25">
      <c r="A6" s="307" t="s">
        <v>433</v>
      </c>
      <c r="B6" s="308"/>
      <c r="C6" s="215">
        <v>219.1</v>
      </c>
    </row>
    <row r="7" spans="1:3" ht="16.5" thickBot="1" x14ac:dyDescent="0.25">
      <c r="A7" s="307" t="s">
        <v>434</v>
      </c>
      <c r="B7" s="308"/>
      <c r="C7" s="216">
        <v>216</v>
      </c>
    </row>
    <row r="8" spans="1:3" ht="15.6" x14ac:dyDescent="0.3">
      <c r="A8" s="181"/>
      <c r="B8" s="180"/>
      <c r="C8" s="179"/>
    </row>
    <row r="9" spans="1:3" s="178" customFormat="1" ht="15.95" thickBot="1" x14ac:dyDescent="0.35">
      <c r="A9" s="181"/>
      <c r="B9" s="180"/>
      <c r="C9" s="179" t="s">
        <v>183</v>
      </c>
    </row>
    <row r="10" spans="1:3" ht="16.5" thickBot="1" x14ac:dyDescent="0.25">
      <c r="A10" s="177"/>
      <c r="B10" s="176" t="s">
        <v>435</v>
      </c>
      <c r="C10" s="175">
        <f>+er.kimut.A!C20</f>
        <v>1223867</v>
      </c>
    </row>
    <row r="11" spans="1:3" ht="16.5" thickBot="1" x14ac:dyDescent="0.25">
      <c r="A11" s="309" t="s">
        <v>44</v>
      </c>
      <c r="B11" s="174" t="s">
        <v>436</v>
      </c>
      <c r="C11" s="173"/>
    </row>
    <row r="12" spans="1:3" ht="63.75" thickBot="1" x14ac:dyDescent="0.25">
      <c r="A12" s="310"/>
      <c r="B12" s="172" t="s">
        <v>182</v>
      </c>
      <c r="C12" s="164"/>
    </row>
    <row r="13" spans="1:3" ht="32.25" thickBot="1" x14ac:dyDescent="0.25">
      <c r="A13" s="310"/>
      <c r="B13" s="172" t="s">
        <v>181</v>
      </c>
      <c r="C13" s="164"/>
    </row>
    <row r="14" spans="1:3" ht="32.25" thickBot="1" x14ac:dyDescent="0.25">
      <c r="A14" s="310"/>
      <c r="B14" s="172" t="s">
        <v>180</v>
      </c>
      <c r="C14" s="164"/>
    </row>
    <row r="15" spans="1:3" ht="32.25" thickBot="1" x14ac:dyDescent="0.25">
      <c r="A15" s="310"/>
      <c r="B15" s="172" t="s">
        <v>179</v>
      </c>
      <c r="C15" s="164"/>
    </row>
    <row r="16" spans="1:3" ht="32.25" thickBot="1" x14ac:dyDescent="0.25">
      <c r="A16" s="310"/>
      <c r="B16" s="172" t="s">
        <v>178</v>
      </c>
      <c r="C16" s="164"/>
    </row>
    <row r="17" spans="1:3" ht="32.25" thickBot="1" x14ac:dyDescent="0.25">
      <c r="A17" s="311"/>
      <c r="B17" s="172" t="s">
        <v>177</v>
      </c>
      <c r="C17" s="164"/>
    </row>
    <row r="18" spans="1:3" ht="16.5" thickBot="1" x14ac:dyDescent="0.25">
      <c r="A18" s="163" t="s">
        <v>74</v>
      </c>
      <c r="B18" s="167" t="s">
        <v>176</v>
      </c>
      <c r="C18" s="171">
        <f>SUM(C12:C17)</f>
        <v>0</v>
      </c>
    </row>
    <row r="19" spans="1:3" ht="16.5" thickBot="1" x14ac:dyDescent="0.25">
      <c r="A19" s="163" t="s">
        <v>76</v>
      </c>
      <c r="B19" s="167" t="s">
        <v>175</v>
      </c>
      <c r="C19" s="164">
        <f>+C10+C18</f>
        <v>1223867</v>
      </c>
    </row>
    <row r="20" spans="1:3" ht="19.5" thickBot="1" x14ac:dyDescent="0.25">
      <c r="A20" s="170" t="s">
        <v>80</v>
      </c>
      <c r="B20" s="169" t="s">
        <v>437</v>
      </c>
      <c r="C20" s="168">
        <f>+er.kimut.A!G20</f>
        <v>1328312</v>
      </c>
    </row>
    <row r="21" spans="1:3" ht="16.5" thickBot="1" x14ac:dyDescent="0.25">
      <c r="A21" s="163" t="s">
        <v>170</v>
      </c>
      <c r="B21" s="167" t="s">
        <v>174</v>
      </c>
      <c r="C21" s="161">
        <f>+C20-C19</f>
        <v>104445</v>
      </c>
    </row>
    <row r="22" spans="1:3" ht="16.5" thickBot="1" x14ac:dyDescent="0.25">
      <c r="A22" s="166"/>
      <c r="B22" s="167" t="s">
        <v>173</v>
      </c>
      <c r="C22" s="164"/>
    </row>
    <row r="23" spans="1:3" ht="16.5" thickBot="1" x14ac:dyDescent="0.25">
      <c r="A23" s="166"/>
      <c r="B23" s="165" t="s">
        <v>194</v>
      </c>
      <c r="C23" s="164"/>
    </row>
    <row r="24" spans="1:3" ht="16.5" thickBot="1" x14ac:dyDescent="0.25">
      <c r="A24" s="166"/>
      <c r="B24" s="165" t="s">
        <v>195</v>
      </c>
      <c r="C24" s="164">
        <v>104445</v>
      </c>
    </row>
    <row r="25" spans="1:3" ht="15.95" thickBot="1" x14ac:dyDescent="0.35">
      <c r="A25" s="166"/>
      <c r="B25" s="165" t="s">
        <v>172</v>
      </c>
      <c r="C25" s="164"/>
    </row>
    <row r="26" spans="1:3" ht="16.5" thickBot="1" x14ac:dyDescent="0.25">
      <c r="A26" s="166"/>
      <c r="B26" s="165" t="s">
        <v>171</v>
      </c>
      <c r="C26" s="164"/>
    </row>
    <row r="27" spans="1:3" ht="16.5" thickBot="1" x14ac:dyDescent="0.25">
      <c r="A27" s="163" t="s">
        <v>170</v>
      </c>
      <c r="B27" s="162" t="s">
        <v>143</v>
      </c>
      <c r="C27" s="161">
        <f>SUM(C23:C26)</f>
        <v>104445</v>
      </c>
    </row>
  </sheetData>
  <mergeCells count="5">
    <mergeCell ref="A1:B1"/>
    <mergeCell ref="A6:B6"/>
    <mergeCell ref="A7:B7"/>
    <mergeCell ref="A11:A17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&amp;R1. sz.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showGridLines="0" zoomScaleNormal="100" workbookViewId="0">
      <selection activeCell="C8" sqref="C8"/>
    </sheetView>
  </sheetViews>
  <sheetFormatPr defaultColWidth="9.140625" defaultRowHeight="15" x14ac:dyDescent="0.25"/>
  <cols>
    <col min="1" max="1" width="43.28515625" style="155" customWidth="1"/>
    <col min="2" max="2" width="22.7109375" style="148" bestFit="1" customWidth="1"/>
    <col min="3" max="4" width="14.42578125" style="148" customWidth="1"/>
    <col min="5" max="6" width="9.140625" style="148" customWidth="1"/>
    <col min="7" max="16384" width="9.140625" style="148"/>
  </cols>
  <sheetData>
    <row r="1" spans="1:4" s="147" customFormat="1" ht="18" customHeight="1" x14ac:dyDescent="0.35">
      <c r="A1" s="315" t="str">
        <f>Fedlap!B2</f>
        <v>Bv. Holding Kft.</v>
      </c>
      <c r="B1" s="315"/>
    </row>
    <row r="2" spans="1:4" ht="18.75" x14ac:dyDescent="0.25">
      <c r="A2" s="322" t="s">
        <v>144</v>
      </c>
      <c r="B2" s="322"/>
      <c r="C2" s="322"/>
      <c r="D2" s="152"/>
    </row>
    <row r="3" spans="1:4" s="147" customFormat="1" ht="15.6" x14ac:dyDescent="0.35">
      <c r="A3" s="323" t="str">
        <f>Fedlap!B6</f>
        <v>2024.01.01 - 2024.12.31.</v>
      </c>
      <c r="B3" s="323"/>
      <c r="C3" s="323"/>
      <c r="D3" s="153"/>
    </row>
    <row r="4" spans="1:4" s="147" customFormat="1" ht="15.6" x14ac:dyDescent="0.35">
      <c r="A4" s="154"/>
      <c r="B4" s="149"/>
      <c r="C4" s="149"/>
      <c r="D4" s="149"/>
    </row>
    <row r="5" spans="1:4" ht="14.1" x14ac:dyDescent="0.3">
      <c r="C5" s="150" t="s">
        <v>100</v>
      </c>
    </row>
    <row r="6" spans="1:4" ht="15.75" customHeight="1" x14ac:dyDescent="0.25">
      <c r="A6" s="316" t="s">
        <v>145</v>
      </c>
      <c r="B6" s="318" t="s">
        <v>167</v>
      </c>
      <c r="C6" s="320" t="s">
        <v>146</v>
      </c>
    </row>
    <row r="7" spans="1:4" ht="27" customHeight="1" x14ac:dyDescent="0.25">
      <c r="A7" s="317"/>
      <c r="B7" s="319"/>
      <c r="C7" s="321"/>
    </row>
    <row r="8" spans="1:4" ht="21.75" customHeight="1" x14ac:dyDescent="0.25">
      <c r="A8" s="156" t="s">
        <v>454</v>
      </c>
      <c r="B8" s="151"/>
      <c r="C8" s="157">
        <v>132621</v>
      </c>
    </row>
    <row r="9" spans="1:4" ht="21.75" customHeight="1" x14ac:dyDescent="0.3">
      <c r="A9" s="156"/>
      <c r="B9" s="151"/>
      <c r="C9" s="157"/>
    </row>
    <row r="10" spans="1:4" ht="21.75" customHeight="1" x14ac:dyDescent="0.3">
      <c r="A10" s="156"/>
      <c r="B10" s="151"/>
      <c r="C10" s="157"/>
    </row>
    <row r="11" spans="1:4" ht="21.75" customHeight="1" x14ac:dyDescent="0.3">
      <c r="A11" s="156"/>
      <c r="B11" s="151"/>
      <c r="C11" s="157"/>
    </row>
    <row r="12" spans="1:4" ht="21.75" customHeight="1" x14ac:dyDescent="0.3">
      <c r="A12" s="156"/>
      <c r="B12" s="151"/>
      <c r="C12" s="157"/>
    </row>
    <row r="13" spans="1:4" ht="21.75" customHeight="1" x14ac:dyDescent="0.3">
      <c r="A13" s="156"/>
      <c r="B13" s="151"/>
      <c r="C13" s="158"/>
    </row>
    <row r="14" spans="1:4" ht="21.75" customHeight="1" x14ac:dyDescent="0.3">
      <c r="A14" s="156"/>
      <c r="B14" s="151"/>
      <c r="C14" s="157"/>
    </row>
    <row r="15" spans="1:4" ht="21.75" customHeight="1" x14ac:dyDescent="0.3">
      <c r="A15" s="156"/>
      <c r="B15" s="151"/>
      <c r="C15" s="157"/>
    </row>
    <row r="16" spans="1:4" ht="21.75" customHeight="1" x14ac:dyDescent="0.3">
      <c r="A16" s="156"/>
      <c r="B16" s="151"/>
      <c r="C16" s="158"/>
    </row>
    <row r="17" spans="1:3" ht="21.75" customHeight="1" x14ac:dyDescent="0.3">
      <c r="A17" s="156"/>
      <c r="B17" s="151"/>
      <c r="C17" s="157"/>
    </row>
    <row r="18" spans="1:3" ht="21.75" customHeight="1" x14ac:dyDescent="0.3">
      <c r="A18" s="156"/>
      <c r="B18" s="151"/>
      <c r="C18" s="157"/>
    </row>
    <row r="19" spans="1:3" ht="21.75" customHeight="1" x14ac:dyDescent="0.3">
      <c r="A19" s="156"/>
      <c r="B19" s="151"/>
      <c r="C19" s="158"/>
    </row>
    <row r="20" spans="1:3" ht="21.75" customHeight="1" x14ac:dyDescent="0.3">
      <c r="A20" s="156"/>
      <c r="B20" s="151"/>
      <c r="C20" s="157"/>
    </row>
    <row r="21" spans="1:3" ht="21.75" customHeight="1" x14ac:dyDescent="0.3">
      <c r="A21" s="156"/>
      <c r="B21" s="151"/>
      <c r="C21" s="157"/>
    </row>
    <row r="22" spans="1:3" ht="21.75" customHeight="1" x14ac:dyDescent="0.3">
      <c r="A22" s="156"/>
      <c r="B22" s="151"/>
      <c r="C22" s="158"/>
    </row>
    <row r="23" spans="1:3" s="147" customFormat="1" ht="26.1" customHeight="1" x14ac:dyDescent="0.25">
      <c r="A23" s="313" t="s">
        <v>123</v>
      </c>
      <c r="B23" s="314"/>
      <c r="C23" s="159">
        <f>SUM(C8:C22)</f>
        <v>132621</v>
      </c>
    </row>
  </sheetData>
  <mergeCells count="7">
    <mergeCell ref="A23:B23"/>
    <mergeCell ref="A1:B1"/>
    <mergeCell ref="A6:A7"/>
    <mergeCell ref="B6:B7"/>
    <mergeCell ref="C6:C7"/>
    <mergeCell ref="A2:C2"/>
    <mergeCell ref="A3:C3"/>
  </mergeCells>
  <printOptions horizontalCentered="1"/>
  <pageMargins left="0.78740157480314965" right="0.55118110236220474" top="0.86614173228346458" bottom="0.98425196850393704" header="0.51181102362204722" footer="0.51181102362204722"/>
  <pageSetup paperSize="9" orientation="portrait" r:id="rId1"/>
  <headerFooter alignWithMargins="0">
    <oddHeader>&amp;R8. sz. táblázat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activeCell="F23" sqref="F23"/>
    </sheetView>
  </sheetViews>
  <sheetFormatPr defaultRowHeight="15" x14ac:dyDescent="0.25"/>
  <cols>
    <col min="1" max="1" width="41.42578125" customWidth="1"/>
    <col min="2" max="2" width="13.28515625" bestFit="1" customWidth="1"/>
    <col min="3" max="3" width="12.140625" bestFit="1" customWidth="1"/>
    <col min="4" max="4" width="12.140625" customWidth="1"/>
    <col min="5" max="5" width="15.140625" bestFit="1" customWidth="1"/>
    <col min="6" max="6" width="19" customWidth="1"/>
  </cols>
  <sheetData>
    <row r="1" spans="1:6" x14ac:dyDescent="0.25">
      <c r="A1" s="182"/>
      <c r="B1" s="183" t="s">
        <v>155</v>
      </c>
      <c r="C1" s="184" t="s">
        <v>188</v>
      </c>
      <c r="D1" s="184" t="s">
        <v>189</v>
      </c>
      <c r="E1" s="184" t="s">
        <v>190</v>
      </c>
      <c r="F1" s="185" t="s">
        <v>123</v>
      </c>
    </row>
    <row r="2" spans="1:6" x14ac:dyDescent="0.25">
      <c r="A2" s="186" t="s">
        <v>191</v>
      </c>
      <c r="B2" s="187">
        <f>+MÉR!D60</f>
        <v>2759116</v>
      </c>
      <c r="C2" s="187">
        <f>+B31</f>
        <v>2860959.4557376308</v>
      </c>
      <c r="D2" s="187">
        <f t="shared" ref="D2:E2" si="0">+C31</f>
        <v>2942162.8519517509</v>
      </c>
      <c r="E2" s="187">
        <f t="shared" si="0"/>
        <v>3050541.7185987011</v>
      </c>
      <c r="F2" s="187">
        <f>+B2</f>
        <v>2759116</v>
      </c>
    </row>
    <row r="3" spans="1:6" ht="15.75" x14ac:dyDescent="0.25">
      <c r="A3" s="188" t="s">
        <v>184</v>
      </c>
      <c r="B3" s="189">
        <f>SUM(B4:B6)</f>
        <v>3386620.6575000002</v>
      </c>
      <c r="C3" s="189">
        <f t="shared" ref="C3:E3" si="1">SUM(C4:C6)</f>
        <v>2752399.8975</v>
      </c>
      <c r="D3" s="189">
        <f t="shared" si="1"/>
        <v>2846734.2275</v>
      </c>
      <c r="E3" s="189">
        <f t="shared" si="1"/>
        <v>3011473.36</v>
      </c>
      <c r="F3" s="190">
        <f t="shared" ref="F3:F29" si="2">SUM(B3:E3)</f>
        <v>11997228.142499998</v>
      </c>
    </row>
    <row r="4" spans="1:6" x14ac:dyDescent="0.25">
      <c r="A4" s="191" t="s">
        <v>196</v>
      </c>
      <c r="B4" s="192">
        <v>132621</v>
      </c>
      <c r="C4" s="192"/>
      <c r="D4" s="192"/>
      <c r="E4" s="192"/>
      <c r="F4" s="193">
        <f>SUM(B4:E4)</f>
        <v>132621</v>
      </c>
    </row>
    <row r="5" spans="1:6" ht="30" x14ac:dyDescent="0.25">
      <c r="A5" s="191" t="s">
        <v>185</v>
      </c>
      <c r="B5" s="192">
        <v>2882750.6575000002</v>
      </c>
      <c r="C5" s="192">
        <v>2736080.8975</v>
      </c>
      <c r="D5" s="192">
        <v>2830415.2275</v>
      </c>
      <c r="E5" s="192">
        <v>2995154.36</v>
      </c>
      <c r="F5" s="193">
        <f t="shared" si="2"/>
        <v>11444401.142499998</v>
      </c>
    </row>
    <row r="6" spans="1:6" x14ac:dyDescent="0.25">
      <c r="A6" s="191" t="s">
        <v>456</v>
      </c>
      <c r="B6" s="192">
        <f>16319+354930</f>
        <v>371249</v>
      </c>
      <c r="C6" s="192">
        <v>16319</v>
      </c>
      <c r="D6" s="192">
        <v>16319</v>
      </c>
      <c r="E6" s="192">
        <v>16319</v>
      </c>
      <c r="F6" s="193">
        <f t="shared" si="2"/>
        <v>420206</v>
      </c>
    </row>
    <row r="7" spans="1:6" ht="15.75" x14ac:dyDescent="0.25">
      <c r="A7" s="195" t="s">
        <v>186</v>
      </c>
      <c r="B7" s="189">
        <f>+B8+B19</f>
        <v>3284777.2017623698</v>
      </c>
      <c r="C7" s="189">
        <f>+C8+C19</f>
        <v>2671196.5012858799</v>
      </c>
      <c r="D7" s="189">
        <f>+D8+D19</f>
        <v>2738355.3608530499</v>
      </c>
      <c r="E7" s="189">
        <f>+E8+E19</f>
        <v>3399004.0785987</v>
      </c>
      <c r="F7" s="190">
        <f t="shared" si="2"/>
        <v>12093333.1425</v>
      </c>
    </row>
    <row r="8" spans="1:6" x14ac:dyDescent="0.25">
      <c r="A8" s="196" t="s">
        <v>187</v>
      </c>
      <c r="B8" s="197">
        <f>SUM(B9:B18)</f>
        <v>0</v>
      </c>
      <c r="C8" s="197">
        <f t="shared" ref="C8:D8" si="3">SUM(C9:C18)</f>
        <v>0</v>
      </c>
      <c r="D8" s="197">
        <f t="shared" si="3"/>
        <v>0</v>
      </c>
      <c r="E8" s="197">
        <f>SUM(E9:E18)</f>
        <v>0</v>
      </c>
      <c r="F8" s="197">
        <f t="shared" si="2"/>
        <v>0</v>
      </c>
    </row>
    <row r="9" spans="1:6" ht="14.45" x14ac:dyDescent="0.35">
      <c r="A9" s="191"/>
      <c r="B9" s="192"/>
      <c r="C9" s="192"/>
      <c r="D9" s="192"/>
      <c r="E9" s="192"/>
      <c r="F9" s="193">
        <f t="shared" si="2"/>
        <v>0</v>
      </c>
    </row>
    <row r="10" spans="1:6" ht="14.45" x14ac:dyDescent="0.35">
      <c r="A10" s="191"/>
      <c r="B10" s="192"/>
      <c r="C10" s="192"/>
      <c r="D10" s="192"/>
      <c r="E10" s="192"/>
      <c r="F10" s="193">
        <f t="shared" si="2"/>
        <v>0</v>
      </c>
    </row>
    <row r="11" spans="1:6" ht="14.45" x14ac:dyDescent="0.35">
      <c r="A11" s="191"/>
      <c r="B11" s="192"/>
      <c r="C11" s="192"/>
      <c r="D11" s="192"/>
      <c r="E11" s="192"/>
      <c r="F11" s="193">
        <f t="shared" si="2"/>
        <v>0</v>
      </c>
    </row>
    <row r="12" spans="1:6" ht="14.45" x14ac:dyDescent="0.35">
      <c r="A12" s="191"/>
      <c r="B12" s="192"/>
      <c r="C12" s="192"/>
      <c r="D12" s="192"/>
      <c r="E12" s="192"/>
      <c r="F12" s="193">
        <f t="shared" si="2"/>
        <v>0</v>
      </c>
    </row>
    <row r="13" spans="1:6" ht="14.45" x14ac:dyDescent="0.35">
      <c r="A13" s="191"/>
      <c r="B13" s="192"/>
      <c r="C13" s="192"/>
      <c r="D13" s="192"/>
      <c r="E13" s="192"/>
      <c r="F13" s="193">
        <f t="shared" si="2"/>
        <v>0</v>
      </c>
    </row>
    <row r="14" spans="1:6" ht="14.45" x14ac:dyDescent="0.35">
      <c r="A14" s="191"/>
      <c r="B14" s="192"/>
      <c r="C14" s="192"/>
      <c r="D14" s="192"/>
      <c r="E14" s="192"/>
      <c r="F14" s="193">
        <f t="shared" si="2"/>
        <v>0</v>
      </c>
    </row>
    <row r="15" spans="1:6" ht="14.45" x14ac:dyDescent="0.35">
      <c r="A15" s="191"/>
      <c r="B15" s="192"/>
      <c r="C15" s="192"/>
      <c r="D15" s="192"/>
      <c r="E15" s="192"/>
      <c r="F15" s="193">
        <f t="shared" si="2"/>
        <v>0</v>
      </c>
    </row>
    <row r="16" spans="1:6" ht="14.45" x14ac:dyDescent="0.35">
      <c r="A16" s="191"/>
      <c r="B16" s="192"/>
      <c r="C16" s="192"/>
      <c r="D16" s="192"/>
      <c r="E16" s="192"/>
      <c r="F16" s="193">
        <f t="shared" si="2"/>
        <v>0</v>
      </c>
    </row>
    <row r="17" spans="1:6" ht="14.45" x14ac:dyDescent="0.35">
      <c r="A17" s="191"/>
      <c r="B17" s="192"/>
      <c r="C17" s="192"/>
      <c r="D17" s="192"/>
      <c r="E17" s="192"/>
      <c r="F17" s="193">
        <f t="shared" si="2"/>
        <v>0</v>
      </c>
    </row>
    <row r="18" spans="1:6" ht="14.45" x14ac:dyDescent="0.35">
      <c r="A18" s="191"/>
      <c r="B18" s="192"/>
      <c r="C18" s="192"/>
      <c r="D18" s="192"/>
      <c r="E18" s="192"/>
      <c r="F18" s="193">
        <f t="shared" si="2"/>
        <v>0</v>
      </c>
    </row>
    <row r="19" spans="1:6" x14ac:dyDescent="0.25">
      <c r="A19" s="198" t="s">
        <v>192</v>
      </c>
      <c r="B19" s="197">
        <f>SUM(B20:B30)</f>
        <v>3284777.2017623698</v>
      </c>
      <c r="C19" s="197">
        <f>SUM(C20:C30)</f>
        <v>2671196.5012858799</v>
      </c>
      <c r="D19" s="197">
        <f>SUM(D20:D30)</f>
        <v>2738355.3608530499</v>
      </c>
      <c r="E19" s="197">
        <f>SUM(E20:E30)</f>
        <v>3399004.0785987</v>
      </c>
      <c r="F19" s="197">
        <f t="shared" si="2"/>
        <v>12093333.1425</v>
      </c>
    </row>
    <row r="20" spans="1:6" x14ac:dyDescent="0.25">
      <c r="A20" s="191" t="s">
        <v>457</v>
      </c>
      <c r="B20" s="192">
        <v>23548</v>
      </c>
      <c r="C20" s="192">
        <v>21085</v>
      </c>
      <c r="D20" s="192">
        <v>21085</v>
      </c>
      <c r="E20" s="192">
        <v>23548</v>
      </c>
      <c r="F20" s="193">
        <f t="shared" si="2"/>
        <v>89266</v>
      </c>
    </row>
    <row r="21" spans="1:6" x14ac:dyDescent="0.25">
      <c r="A21" s="191" t="s">
        <v>458</v>
      </c>
      <c r="B21" s="192">
        <v>375248.25</v>
      </c>
      <c r="C21" s="192">
        <v>375248.25</v>
      </c>
      <c r="D21" s="192">
        <v>375248.25</v>
      </c>
      <c r="E21" s="192">
        <v>375248.25</v>
      </c>
      <c r="F21" s="193">
        <f t="shared" si="2"/>
        <v>1500993</v>
      </c>
    </row>
    <row r="22" spans="1:6" x14ac:dyDescent="0.25">
      <c r="A22" s="191" t="s">
        <v>459</v>
      </c>
      <c r="B22" s="192">
        <v>57318</v>
      </c>
      <c r="C22" s="192">
        <v>14118</v>
      </c>
      <c r="D22" s="192">
        <v>14118</v>
      </c>
      <c r="E22" s="192">
        <v>14116</v>
      </c>
      <c r="F22" s="193">
        <f t="shared" si="2"/>
        <v>99670</v>
      </c>
    </row>
    <row r="23" spans="1:6" x14ac:dyDescent="0.25">
      <c r="A23" s="191" t="s">
        <v>460</v>
      </c>
      <c r="B23" s="192">
        <f>2052298.95176237+25000</f>
        <v>2077298.9517623701</v>
      </c>
      <c r="C23" s="192">
        <f>1947881.25128588+25000</f>
        <v>1972881.2512858801</v>
      </c>
      <c r="D23" s="192">
        <f>2015040.11085305+25000</f>
        <v>2040040.1108530499</v>
      </c>
      <c r="E23" s="192">
        <f>2152527.8285987+25000</f>
        <v>2177527.8285987</v>
      </c>
      <c r="F23" s="193">
        <f t="shared" si="2"/>
        <v>8267748.1425000001</v>
      </c>
    </row>
    <row r="24" spans="1:6" x14ac:dyDescent="0.25">
      <c r="A24" s="191" t="s">
        <v>464</v>
      </c>
      <c r="B24" s="192">
        <v>9931</v>
      </c>
      <c r="C24" s="192">
        <v>9931</v>
      </c>
      <c r="D24" s="192">
        <v>9931</v>
      </c>
      <c r="E24" s="192">
        <v>9931</v>
      </c>
      <c r="F24" s="193">
        <f t="shared" si="2"/>
        <v>39724</v>
      </c>
    </row>
    <row r="25" spans="1:6" x14ac:dyDescent="0.25">
      <c r="A25" s="191" t="s">
        <v>461</v>
      </c>
      <c r="B25" s="192">
        <v>277933</v>
      </c>
      <c r="C25" s="192">
        <v>277933</v>
      </c>
      <c r="D25" s="192">
        <v>277933</v>
      </c>
      <c r="E25" s="192">
        <v>277933</v>
      </c>
      <c r="F25" s="193">
        <f t="shared" si="2"/>
        <v>1111732</v>
      </c>
    </row>
    <row r="26" spans="1:6" x14ac:dyDescent="0.25">
      <c r="A26" s="191" t="s">
        <v>462</v>
      </c>
      <c r="B26" s="192"/>
      <c r="C26" s="192"/>
      <c r="D26" s="192"/>
      <c r="E26" s="192"/>
      <c r="F26" s="193">
        <f t="shared" si="2"/>
        <v>0</v>
      </c>
    </row>
    <row r="27" spans="1:6" x14ac:dyDescent="0.25">
      <c r="A27" s="191" t="s">
        <v>463</v>
      </c>
      <c r="B27" s="192">
        <v>63500</v>
      </c>
      <c r="C27" s="192"/>
      <c r="D27" s="192"/>
      <c r="E27" s="192">
        <v>520700</v>
      </c>
      <c r="F27" s="193">
        <f t="shared" si="2"/>
        <v>584200</v>
      </c>
    </row>
    <row r="28" spans="1:6" x14ac:dyDescent="0.25">
      <c r="A28" s="191" t="s">
        <v>465</v>
      </c>
      <c r="B28" s="192">
        <v>400000</v>
      </c>
      <c r="C28" s="192"/>
      <c r="D28" s="192"/>
      <c r="E28" s="192"/>
      <c r="F28" s="193">
        <f t="shared" si="2"/>
        <v>400000</v>
      </c>
    </row>
    <row r="29" spans="1:6" ht="14.45" x14ac:dyDescent="0.35">
      <c r="A29" s="191"/>
      <c r="B29" s="192"/>
      <c r="C29" s="192"/>
      <c r="D29" s="192"/>
      <c r="E29" s="192"/>
      <c r="F29" s="193">
        <f t="shared" si="2"/>
        <v>0</v>
      </c>
    </row>
    <row r="30" spans="1:6" ht="14.45" x14ac:dyDescent="0.35">
      <c r="A30" s="194"/>
      <c r="B30" s="192"/>
      <c r="C30" s="192"/>
      <c r="D30" s="192"/>
      <c r="E30" s="192"/>
      <c r="F30" s="193"/>
    </row>
    <row r="31" spans="1:6" x14ac:dyDescent="0.25">
      <c r="A31" s="199" t="s">
        <v>193</v>
      </c>
      <c r="B31" s="187">
        <f>+B2+B3-B7</f>
        <v>2860959.4557376308</v>
      </c>
      <c r="C31" s="187">
        <f t="shared" ref="C31:D31" si="4">+C2+C3-C7</f>
        <v>2942162.8519517509</v>
      </c>
      <c r="D31" s="187">
        <f t="shared" si="4"/>
        <v>3050541.7185987011</v>
      </c>
      <c r="E31" s="187">
        <f>+E2+E3-E7</f>
        <v>2663011.0000000005</v>
      </c>
      <c r="F31" s="187">
        <f>+F2+F3-F7</f>
        <v>2663010.9999999981</v>
      </c>
    </row>
    <row r="33" spans="5:5" x14ac:dyDescent="0.25">
      <c r="E33" s="246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zoomScaleNormal="100" workbookViewId="0">
      <pane ySplit="7" topLeftCell="A50" activePane="bottomLeft" state="frozen"/>
      <selection pane="bottomLeft" activeCell="C84" sqref="C84"/>
    </sheetView>
  </sheetViews>
  <sheetFormatPr defaultColWidth="9.140625" defaultRowHeight="12.75" x14ac:dyDescent="0.2"/>
  <cols>
    <col min="1" max="1" width="4.85546875" style="81" customWidth="1"/>
    <col min="2" max="2" width="4.140625" style="81" customWidth="1"/>
    <col min="3" max="3" width="49.5703125" style="81" bestFit="1" customWidth="1"/>
    <col min="4" max="5" width="12.140625" style="81" customWidth="1"/>
    <col min="6" max="16384" width="9.140625" style="81"/>
  </cols>
  <sheetData>
    <row r="1" spans="1:5" ht="12.95" x14ac:dyDescent="0.3">
      <c r="C1" s="80" t="str">
        <f>Fedlap!B2</f>
        <v>Bv. Holding Kft.</v>
      </c>
    </row>
    <row r="3" spans="1:5" ht="15.75" x14ac:dyDescent="0.2">
      <c r="C3" s="248" t="s">
        <v>85</v>
      </c>
      <c r="D3" s="248"/>
      <c r="E3" s="248"/>
    </row>
    <row r="4" spans="1:5" ht="15.6" x14ac:dyDescent="0.3">
      <c r="C4" s="249" t="str">
        <f>Fedlap!B6</f>
        <v>2024.01.01 - 2024.12.31.</v>
      </c>
      <c r="D4" s="250"/>
      <c r="E4" s="250"/>
    </row>
    <row r="5" spans="1:5" ht="14.1" x14ac:dyDescent="0.3">
      <c r="C5" s="82"/>
      <c r="D5" s="82"/>
      <c r="E5" s="83" t="s">
        <v>100</v>
      </c>
    </row>
    <row r="6" spans="1:5" ht="42.75" x14ac:dyDescent="0.2">
      <c r="A6" s="217" t="s">
        <v>198</v>
      </c>
      <c r="B6" s="218"/>
      <c r="C6" s="219" t="s">
        <v>199</v>
      </c>
      <c r="D6" s="217" t="s">
        <v>157</v>
      </c>
      <c r="E6" s="220" t="s">
        <v>200</v>
      </c>
    </row>
    <row r="7" spans="1:5" ht="14.1" x14ac:dyDescent="0.3">
      <c r="A7" s="217" t="s">
        <v>201</v>
      </c>
      <c r="B7" s="218"/>
      <c r="C7" s="219" t="s">
        <v>202</v>
      </c>
      <c r="D7" s="221" t="s">
        <v>203</v>
      </c>
      <c r="E7" s="220" t="s">
        <v>204</v>
      </c>
    </row>
    <row r="8" spans="1:5" ht="15" x14ac:dyDescent="0.25">
      <c r="A8" s="222" t="s">
        <v>205</v>
      </c>
      <c r="B8" s="223" t="s">
        <v>206</v>
      </c>
      <c r="C8" s="224" t="s">
        <v>207</v>
      </c>
      <c r="D8" s="225">
        <f>+D9+D17+D25</f>
        <v>3806108</v>
      </c>
      <c r="E8" s="225">
        <f>+E9+E17+E25</f>
        <v>3689308</v>
      </c>
    </row>
    <row r="9" spans="1:5" ht="15" x14ac:dyDescent="0.25">
      <c r="A9" s="222" t="s">
        <v>208</v>
      </c>
      <c r="B9" s="226" t="s">
        <v>7</v>
      </c>
      <c r="C9" s="227" t="s">
        <v>209</v>
      </c>
      <c r="D9" s="228">
        <f>+SUM(D10:D16)</f>
        <v>414948</v>
      </c>
      <c r="E9" s="228">
        <f>+SUM(E10:E16)</f>
        <v>353009</v>
      </c>
    </row>
    <row r="10" spans="1:5" ht="15" x14ac:dyDescent="0.25">
      <c r="A10" s="229" t="s">
        <v>172</v>
      </c>
      <c r="B10" s="226"/>
      <c r="C10" s="227" t="s">
        <v>210</v>
      </c>
      <c r="D10" s="230"/>
      <c r="E10" s="230"/>
    </row>
    <row r="11" spans="1:5" ht="15" x14ac:dyDescent="0.25">
      <c r="A11" s="222" t="s">
        <v>211</v>
      </c>
      <c r="B11" s="226"/>
      <c r="C11" s="227" t="s">
        <v>212</v>
      </c>
      <c r="D11" s="230"/>
      <c r="E11" s="230"/>
    </row>
    <row r="12" spans="1:5" ht="15" x14ac:dyDescent="0.25">
      <c r="A12" s="229" t="s">
        <v>213</v>
      </c>
      <c r="B12" s="226"/>
      <c r="C12" s="227" t="s">
        <v>214</v>
      </c>
      <c r="D12" s="230">
        <v>406875</v>
      </c>
      <c r="E12" s="230">
        <v>349305</v>
      </c>
    </row>
    <row r="13" spans="1:5" ht="15" x14ac:dyDescent="0.25">
      <c r="A13" s="222" t="s">
        <v>215</v>
      </c>
      <c r="B13" s="226"/>
      <c r="C13" s="227" t="s">
        <v>216</v>
      </c>
      <c r="D13" s="230">
        <v>6233</v>
      </c>
      <c r="E13" s="230">
        <v>1864</v>
      </c>
    </row>
    <row r="14" spans="1:5" ht="15" x14ac:dyDescent="0.25">
      <c r="A14" s="229" t="s">
        <v>217</v>
      </c>
      <c r="B14" s="226"/>
      <c r="C14" s="227" t="s">
        <v>218</v>
      </c>
      <c r="D14" s="230"/>
      <c r="E14" s="230"/>
    </row>
    <row r="15" spans="1:5" ht="15" x14ac:dyDescent="0.25">
      <c r="A15" s="222" t="s">
        <v>219</v>
      </c>
      <c r="B15" s="226"/>
      <c r="C15" s="227" t="s">
        <v>220</v>
      </c>
      <c r="D15" s="230">
        <v>1840</v>
      </c>
      <c r="E15" s="230">
        <v>1840</v>
      </c>
    </row>
    <row r="16" spans="1:5" ht="15" x14ac:dyDescent="0.25">
      <c r="A16" s="229" t="s">
        <v>221</v>
      </c>
      <c r="B16" s="226"/>
      <c r="C16" s="227" t="s">
        <v>222</v>
      </c>
      <c r="D16" s="230"/>
      <c r="E16" s="230"/>
    </row>
    <row r="17" spans="1:5" ht="15" x14ac:dyDescent="0.25">
      <c r="A17" s="222" t="s">
        <v>223</v>
      </c>
      <c r="B17" s="226" t="s">
        <v>13</v>
      </c>
      <c r="C17" s="227" t="s">
        <v>224</v>
      </c>
      <c r="D17" s="228">
        <f>+SUM(D18:D24)</f>
        <v>2191977</v>
      </c>
      <c r="E17" s="228">
        <f>+SUM(E18:E24)</f>
        <v>2355247</v>
      </c>
    </row>
    <row r="18" spans="1:5" ht="15" x14ac:dyDescent="0.25">
      <c r="A18" s="229" t="s">
        <v>225</v>
      </c>
      <c r="B18" s="226"/>
      <c r="C18" s="227" t="s">
        <v>226</v>
      </c>
      <c r="D18" s="230">
        <v>1458763</v>
      </c>
      <c r="E18" s="230">
        <v>1706324</v>
      </c>
    </row>
    <row r="19" spans="1:5" ht="15" x14ac:dyDescent="0.25">
      <c r="A19" s="222" t="s">
        <v>227</v>
      </c>
      <c r="B19" s="226"/>
      <c r="C19" s="227" t="s">
        <v>228</v>
      </c>
      <c r="D19" s="230">
        <v>75416</v>
      </c>
      <c r="E19" s="230">
        <v>37234</v>
      </c>
    </row>
    <row r="20" spans="1:5" ht="15" x14ac:dyDescent="0.25">
      <c r="A20" s="229" t="s">
        <v>229</v>
      </c>
      <c r="B20" s="226"/>
      <c r="C20" s="227" t="s">
        <v>230</v>
      </c>
      <c r="D20" s="230">
        <v>146673</v>
      </c>
      <c r="E20" s="230">
        <v>138569</v>
      </c>
    </row>
    <row r="21" spans="1:5" ht="15" x14ac:dyDescent="0.25">
      <c r="A21" s="222" t="s">
        <v>231</v>
      </c>
      <c r="B21" s="226"/>
      <c r="C21" s="227" t="s">
        <v>232</v>
      </c>
      <c r="D21" s="230"/>
      <c r="E21" s="230"/>
    </row>
    <row r="22" spans="1:5" ht="15" x14ac:dyDescent="0.25">
      <c r="A22" s="229" t="s">
        <v>233</v>
      </c>
      <c r="B22" s="226"/>
      <c r="C22" s="227" t="s">
        <v>234</v>
      </c>
      <c r="D22" s="230">
        <v>510767</v>
      </c>
      <c r="E22" s="230">
        <v>473120</v>
      </c>
    </row>
    <row r="23" spans="1:5" ht="15" x14ac:dyDescent="0.25">
      <c r="A23" s="222" t="s">
        <v>235</v>
      </c>
      <c r="B23" s="226"/>
      <c r="C23" s="227" t="s">
        <v>236</v>
      </c>
      <c r="D23" s="230">
        <v>358</v>
      </c>
      <c r="E23" s="230"/>
    </row>
    <row r="24" spans="1:5" ht="15" x14ac:dyDescent="0.25">
      <c r="A24" s="229" t="s">
        <v>237</v>
      </c>
      <c r="B24" s="226"/>
      <c r="C24" s="227" t="s">
        <v>238</v>
      </c>
      <c r="D24" s="230"/>
      <c r="E24" s="230"/>
    </row>
    <row r="25" spans="1:5" ht="15" x14ac:dyDescent="0.25">
      <c r="A25" s="222" t="s">
        <v>239</v>
      </c>
      <c r="B25" s="226" t="s">
        <v>15</v>
      </c>
      <c r="C25" s="227" t="s">
        <v>240</v>
      </c>
      <c r="D25" s="228">
        <f>+SUM(D26:D35)</f>
        <v>1199183</v>
      </c>
      <c r="E25" s="228">
        <f>+SUM(E26:E35)</f>
        <v>981052</v>
      </c>
    </row>
    <row r="26" spans="1:5" ht="15" x14ac:dyDescent="0.25">
      <c r="A26" s="229" t="s">
        <v>241</v>
      </c>
      <c r="B26" s="226"/>
      <c r="C26" s="227" t="s">
        <v>242</v>
      </c>
      <c r="D26" s="230"/>
      <c r="E26" s="230"/>
    </row>
    <row r="27" spans="1:5" ht="15" x14ac:dyDescent="0.25">
      <c r="A27" s="222" t="s">
        <v>243</v>
      </c>
      <c r="B27" s="226"/>
      <c r="C27" s="227" t="s">
        <v>244</v>
      </c>
      <c r="D27" s="230">
        <v>1197208</v>
      </c>
      <c r="E27" s="230">
        <v>981052</v>
      </c>
    </row>
    <row r="28" spans="1:5" ht="15" x14ac:dyDescent="0.25">
      <c r="A28" s="229" t="s">
        <v>245</v>
      </c>
      <c r="B28" s="226"/>
      <c r="C28" s="227" t="s">
        <v>246</v>
      </c>
      <c r="D28" s="230"/>
      <c r="E28" s="230"/>
    </row>
    <row r="29" spans="1:5" ht="30" x14ac:dyDescent="0.25">
      <c r="A29" s="222" t="s">
        <v>247</v>
      </c>
      <c r="B29" s="226"/>
      <c r="C29" s="231" t="s">
        <v>248</v>
      </c>
      <c r="D29" s="230"/>
      <c r="E29" s="230"/>
    </row>
    <row r="30" spans="1:5" ht="15" x14ac:dyDescent="0.25">
      <c r="A30" s="229" t="s">
        <v>249</v>
      </c>
      <c r="B30" s="226"/>
      <c r="C30" s="232" t="s">
        <v>250</v>
      </c>
      <c r="D30" s="230"/>
      <c r="E30" s="230"/>
    </row>
    <row r="31" spans="1:5" ht="30" x14ac:dyDescent="0.25">
      <c r="A31" s="222" t="s">
        <v>251</v>
      </c>
      <c r="B31" s="226"/>
      <c r="C31" s="231" t="s">
        <v>252</v>
      </c>
      <c r="D31" s="230"/>
      <c r="E31" s="230"/>
    </row>
    <row r="32" spans="1:5" ht="15" x14ac:dyDescent="0.25">
      <c r="A32" s="229" t="s">
        <v>253</v>
      </c>
      <c r="B32" s="226"/>
      <c r="C32" s="227" t="s">
        <v>254</v>
      </c>
      <c r="D32" s="230">
        <v>1975</v>
      </c>
      <c r="E32" s="230"/>
    </row>
    <row r="33" spans="1:5" ht="15" x14ac:dyDescent="0.25">
      <c r="A33" s="222" t="s">
        <v>255</v>
      </c>
      <c r="B33" s="226"/>
      <c r="C33" s="227" t="s">
        <v>256</v>
      </c>
      <c r="D33" s="230"/>
      <c r="E33" s="230"/>
    </row>
    <row r="34" spans="1:5" ht="15" x14ac:dyDescent="0.25">
      <c r="A34" s="229" t="s">
        <v>257</v>
      </c>
      <c r="B34" s="226"/>
      <c r="C34" s="227" t="s">
        <v>258</v>
      </c>
      <c r="D34" s="230"/>
      <c r="E34" s="230"/>
    </row>
    <row r="35" spans="1:5" ht="15" x14ac:dyDescent="0.25">
      <c r="A35" s="222" t="s">
        <v>259</v>
      </c>
      <c r="B35" s="226"/>
      <c r="C35" s="227" t="s">
        <v>260</v>
      </c>
      <c r="D35" s="230"/>
      <c r="E35" s="230"/>
    </row>
    <row r="36" spans="1:5" ht="15" x14ac:dyDescent="0.25">
      <c r="A36" s="229" t="s">
        <v>261</v>
      </c>
      <c r="B36" s="223" t="s">
        <v>262</v>
      </c>
      <c r="C36" s="233" t="s">
        <v>263</v>
      </c>
      <c r="D36" s="225">
        <f>+D37+D44+D53+D60</f>
        <v>5498581</v>
      </c>
      <c r="E36" s="225">
        <f>+E37+E44+E53+E60</f>
        <v>5083028</v>
      </c>
    </row>
    <row r="37" spans="1:5" ht="15" x14ac:dyDescent="0.25">
      <c r="A37" s="222" t="s">
        <v>264</v>
      </c>
      <c r="B37" s="226" t="s">
        <v>7</v>
      </c>
      <c r="C37" s="227" t="s">
        <v>265</v>
      </c>
      <c r="D37" s="228">
        <f>+SUM(D38:D43)</f>
        <v>628145</v>
      </c>
      <c r="E37" s="228">
        <f>+SUM(E38:E43)</f>
        <v>664088</v>
      </c>
    </row>
    <row r="38" spans="1:5" ht="14.1" x14ac:dyDescent="0.3">
      <c r="A38" s="229" t="s">
        <v>266</v>
      </c>
      <c r="B38" s="226"/>
      <c r="C38" s="227" t="s">
        <v>267</v>
      </c>
      <c r="D38" s="230">
        <v>31342</v>
      </c>
      <c r="E38" s="230">
        <v>21939</v>
      </c>
    </row>
    <row r="39" spans="1:5" ht="15" x14ac:dyDescent="0.25">
      <c r="A39" s="222" t="s">
        <v>268</v>
      </c>
      <c r="B39" s="226"/>
      <c r="C39" s="227" t="s">
        <v>269</v>
      </c>
      <c r="D39" s="230"/>
      <c r="E39" s="230"/>
    </row>
    <row r="40" spans="1:5" ht="15" x14ac:dyDescent="0.25">
      <c r="A40" s="229" t="s">
        <v>270</v>
      </c>
      <c r="B40" s="226"/>
      <c r="C40" s="227" t="s">
        <v>271</v>
      </c>
      <c r="D40" s="230"/>
      <c r="E40" s="230"/>
    </row>
    <row r="41" spans="1:5" ht="15" x14ac:dyDescent="0.25">
      <c r="A41" s="222" t="s">
        <v>272</v>
      </c>
      <c r="B41" s="226"/>
      <c r="C41" s="227" t="s">
        <v>273</v>
      </c>
      <c r="D41" s="230">
        <v>13031</v>
      </c>
      <c r="E41" s="230"/>
    </row>
    <row r="42" spans="1:5" ht="15" x14ac:dyDescent="0.25">
      <c r="A42" s="229" t="s">
        <v>274</v>
      </c>
      <c r="B42" s="226"/>
      <c r="C42" s="227" t="s">
        <v>275</v>
      </c>
      <c r="D42" s="230">
        <v>583772</v>
      </c>
      <c r="E42" s="230">
        <v>642149</v>
      </c>
    </row>
    <row r="43" spans="1:5" ht="15" x14ac:dyDescent="0.25">
      <c r="A43" s="222" t="s">
        <v>276</v>
      </c>
      <c r="B43" s="226"/>
      <c r="C43" s="227" t="s">
        <v>277</v>
      </c>
      <c r="D43" s="230"/>
      <c r="E43" s="230"/>
    </row>
    <row r="44" spans="1:5" ht="15" x14ac:dyDescent="0.25">
      <c r="A44" s="229" t="s">
        <v>278</v>
      </c>
      <c r="B44" s="226" t="s">
        <v>13</v>
      </c>
      <c r="C44" s="227" t="s">
        <v>279</v>
      </c>
      <c r="D44" s="228">
        <f>+SUM(D45:D52)</f>
        <v>2111320</v>
      </c>
      <c r="E44" s="228">
        <f>+SUM(E45:E52)</f>
        <v>1755929</v>
      </c>
    </row>
    <row r="45" spans="1:5" ht="15" x14ac:dyDescent="0.25">
      <c r="A45" s="222" t="s">
        <v>280</v>
      </c>
      <c r="B45" s="226"/>
      <c r="C45" s="227" t="s">
        <v>281</v>
      </c>
      <c r="D45" s="230">
        <v>538915</v>
      </c>
      <c r="E45" s="230">
        <v>627807</v>
      </c>
    </row>
    <row r="46" spans="1:5" ht="15" x14ac:dyDescent="0.25">
      <c r="A46" s="229" t="s">
        <v>282</v>
      </c>
      <c r="B46" s="226"/>
      <c r="C46" s="227" t="s">
        <v>283</v>
      </c>
      <c r="D46" s="230">
        <v>1150688</v>
      </c>
      <c r="E46" s="230">
        <v>664233</v>
      </c>
    </row>
    <row r="47" spans="1:5" ht="30" x14ac:dyDescent="0.25">
      <c r="A47" s="222" t="s">
        <v>284</v>
      </c>
      <c r="B47" s="226"/>
      <c r="C47" s="234" t="s">
        <v>285</v>
      </c>
      <c r="D47" s="230"/>
      <c r="E47" s="230"/>
    </row>
    <row r="48" spans="1:5" ht="30" x14ac:dyDescent="0.25">
      <c r="A48" s="229" t="s">
        <v>286</v>
      </c>
      <c r="B48" s="226"/>
      <c r="C48" s="234" t="s">
        <v>287</v>
      </c>
      <c r="D48" s="230"/>
      <c r="E48" s="230"/>
    </row>
    <row r="49" spans="1:5" ht="15" x14ac:dyDescent="0.25">
      <c r="A49" s="222" t="s">
        <v>288</v>
      </c>
      <c r="B49" s="226"/>
      <c r="C49" s="227" t="s">
        <v>289</v>
      </c>
      <c r="D49" s="230"/>
      <c r="E49" s="230"/>
    </row>
    <row r="50" spans="1:5" ht="15" x14ac:dyDescent="0.25">
      <c r="A50" s="229" t="s">
        <v>290</v>
      </c>
      <c r="B50" s="226"/>
      <c r="C50" s="227" t="s">
        <v>291</v>
      </c>
      <c r="D50" s="230">
        <v>421717</v>
      </c>
      <c r="E50" s="230">
        <v>463889</v>
      </c>
    </row>
    <row r="51" spans="1:5" ht="15" x14ac:dyDescent="0.25">
      <c r="A51" s="222" t="s">
        <v>292</v>
      </c>
      <c r="B51" s="226"/>
      <c r="C51" s="227" t="s">
        <v>293</v>
      </c>
      <c r="D51" s="230"/>
      <c r="E51" s="230"/>
    </row>
    <row r="52" spans="1:5" ht="15" x14ac:dyDescent="0.25">
      <c r="A52" s="229" t="s">
        <v>294</v>
      </c>
      <c r="B52" s="226"/>
      <c r="C52" s="227" t="s">
        <v>295</v>
      </c>
      <c r="D52" s="230"/>
      <c r="E52" s="230"/>
    </row>
    <row r="53" spans="1:5" ht="15" x14ac:dyDescent="0.25">
      <c r="A53" s="222" t="s">
        <v>296</v>
      </c>
      <c r="B53" s="226" t="s">
        <v>15</v>
      </c>
      <c r="C53" s="227" t="s">
        <v>297</v>
      </c>
      <c r="D53" s="228">
        <f>+SUM(D54:D59)</f>
        <v>0</v>
      </c>
      <c r="E53" s="228">
        <f>+SUM(E54:E59)</f>
        <v>0</v>
      </c>
    </row>
    <row r="54" spans="1:5" ht="15" x14ac:dyDescent="0.25">
      <c r="A54" s="229" t="s">
        <v>298</v>
      </c>
      <c r="B54" s="226"/>
      <c r="C54" s="227" t="s">
        <v>299</v>
      </c>
      <c r="D54" s="230"/>
      <c r="E54" s="230"/>
    </row>
    <row r="55" spans="1:5" ht="15" x14ac:dyDescent="0.25">
      <c r="A55" s="222" t="s">
        <v>300</v>
      </c>
      <c r="B55" s="226"/>
      <c r="C55" s="227" t="s">
        <v>301</v>
      </c>
      <c r="D55" s="230"/>
      <c r="E55" s="230"/>
    </row>
    <row r="56" spans="1:5" ht="15" x14ac:dyDescent="0.25">
      <c r="A56" s="229" t="s">
        <v>302</v>
      </c>
      <c r="B56" s="226"/>
      <c r="C56" s="227" t="s">
        <v>303</v>
      </c>
      <c r="D56" s="230"/>
      <c r="E56" s="230"/>
    </row>
    <row r="57" spans="1:5" ht="15" x14ac:dyDescent="0.25">
      <c r="A57" s="222" t="s">
        <v>304</v>
      </c>
      <c r="B57" s="226"/>
      <c r="C57" s="227" t="s">
        <v>305</v>
      </c>
      <c r="D57" s="230"/>
      <c r="E57" s="230"/>
    </row>
    <row r="58" spans="1:5" ht="15" x14ac:dyDescent="0.25">
      <c r="A58" s="229" t="s">
        <v>306</v>
      </c>
      <c r="B58" s="226"/>
      <c r="C58" s="227" t="s">
        <v>307</v>
      </c>
      <c r="D58" s="230"/>
      <c r="E58" s="230"/>
    </row>
    <row r="59" spans="1:5" ht="15" x14ac:dyDescent="0.25">
      <c r="A59" s="222" t="s">
        <v>308</v>
      </c>
      <c r="B59" s="226"/>
      <c r="C59" s="227" t="s">
        <v>309</v>
      </c>
      <c r="D59" s="230"/>
      <c r="E59" s="230"/>
    </row>
    <row r="60" spans="1:5" ht="15" x14ac:dyDescent="0.25">
      <c r="A60" s="229" t="s">
        <v>310</v>
      </c>
      <c r="B60" s="226" t="s">
        <v>29</v>
      </c>
      <c r="C60" s="227" t="s">
        <v>311</v>
      </c>
      <c r="D60" s="228">
        <f>+SUM(D61:D62)</f>
        <v>2759116</v>
      </c>
      <c r="E60" s="228">
        <f>+SUM(E61:E62)</f>
        <v>2663011</v>
      </c>
    </row>
    <row r="61" spans="1:5" ht="15" x14ac:dyDescent="0.25">
      <c r="A61" s="222" t="s">
        <v>312</v>
      </c>
      <c r="B61" s="226"/>
      <c r="C61" s="227" t="s">
        <v>86</v>
      </c>
      <c r="D61" s="230">
        <v>26259</v>
      </c>
      <c r="E61" s="230">
        <v>25000</v>
      </c>
    </row>
    <row r="62" spans="1:5" ht="15" x14ac:dyDescent="0.25">
      <c r="A62" s="229" t="s">
        <v>313</v>
      </c>
      <c r="B62" s="226"/>
      <c r="C62" s="227" t="s">
        <v>87</v>
      </c>
      <c r="D62" s="230">
        <v>2732857</v>
      </c>
      <c r="E62" s="230">
        <f>2738011-100000</f>
        <v>2638011</v>
      </c>
    </row>
    <row r="63" spans="1:5" ht="15" x14ac:dyDescent="0.25">
      <c r="A63" s="222" t="s">
        <v>314</v>
      </c>
      <c r="B63" s="223" t="s">
        <v>315</v>
      </c>
      <c r="C63" s="233" t="s">
        <v>316</v>
      </c>
      <c r="D63" s="228">
        <f>+SUM(D64:D66)</f>
        <v>0</v>
      </c>
      <c r="E63" s="228">
        <f>+SUM(E64:E66)</f>
        <v>0</v>
      </c>
    </row>
    <row r="64" spans="1:5" ht="15" x14ac:dyDescent="0.25">
      <c r="A64" s="229" t="s">
        <v>317</v>
      </c>
      <c r="B64" s="226"/>
      <c r="C64" s="227" t="s">
        <v>318</v>
      </c>
      <c r="D64" s="230"/>
      <c r="E64" s="230"/>
    </row>
    <row r="65" spans="1:5" ht="15" x14ac:dyDescent="0.25">
      <c r="A65" s="222" t="s">
        <v>319</v>
      </c>
      <c r="B65" s="226"/>
      <c r="C65" s="227" t="s">
        <v>320</v>
      </c>
      <c r="D65" s="230"/>
      <c r="E65" s="230"/>
    </row>
    <row r="66" spans="1:5" ht="15" x14ac:dyDescent="0.25">
      <c r="A66" s="229" t="s">
        <v>321</v>
      </c>
      <c r="B66" s="226"/>
      <c r="C66" s="227" t="s">
        <v>322</v>
      </c>
      <c r="D66" s="230"/>
      <c r="E66" s="230"/>
    </row>
    <row r="67" spans="1:5" ht="15" x14ac:dyDescent="0.25">
      <c r="A67" s="222" t="s">
        <v>323</v>
      </c>
      <c r="B67" s="226"/>
      <c r="C67" s="233" t="s">
        <v>324</v>
      </c>
      <c r="D67" s="228">
        <f>+D8+D36+D63</f>
        <v>9304689</v>
      </c>
      <c r="E67" s="228">
        <f>+E8+E36+E63</f>
        <v>8772336</v>
      </c>
    </row>
    <row r="68" spans="1:5" ht="6" customHeight="1" x14ac:dyDescent="0.2"/>
    <row r="69" spans="1:5" ht="15" x14ac:dyDescent="0.25">
      <c r="A69" s="222" t="s">
        <v>325</v>
      </c>
      <c r="B69" s="223" t="s">
        <v>326</v>
      </c>
      <c r="C69" s="233" t="s">
        <v>327</v>
      </c>
      <c r="D69" s="228">
        <f>+D70-D72+SUM(D73:D76)+D79</f>
        <v>6672546</v>
      </c>
      <c r="E69" s="228">
        <f>+E70-E72+SUM(E73:E76)+E79</f>
        <v>6869241</v>
      </c>
    </row>
    <row r="70" spans="1:5" ht="15" x14ac:dyDescent="0.25">
      <c r="A70" s="222" t="s">
        <v>328</v>
      </c>
      <c r="B70" s="226" t="s">
        <v>7</v>
      </c>
      <c r="C70" s="227" t="s">
        <v>329</v>
      </c>
      <c r="D70" s="230">
        <v>381790</v>
      </c>
      <c r="E70" s="230">
        <v>381790</v>
      </c>
    </row>
    <row r="71" spans="1:5" ht="15" x14ac:dyDescent="0.25">
      <c r="A71" s="222" t="s">
        <v>330</v>
      </c>
      <c r="B71" s="226"/>
      <c r="C71" s="227" t="s">
        <v>331</v>
      </c>
      <c r="D71" s="230"/>
      <c r="E71" s="230"/>
    </row>
    <row r="72" spans="1:5" ht="15" x14ac:dyDescent="0.25">
      <c r="A72" s="222" t="s">
        <v>332</v>
      </c>
      <c r="B72" s="226" t="s">
        <v>13</v>
      </c>
      <c r="C72" s="227" t="s">
        <v>333</v>
      </c>
      <c r="D72" s="230"/>
      <c r="E72" s="230"/>
    </row>
    <row r="73" spans="1:5" ht="15" x14ac:dyDescent="0.25">
      <c r="A73" s="222" t="s">
        <v>334</v>
      </c>
      <c r="B73" s="226" t="s">
        <v>15</v>
      </c>
      <c r="C73" s="227" t="s">
        <v>335</v>
      </c>
      <c r="D73" s="230">
        <v>249224</v>
      </c>
      <c r="E73" s="230">
        <v>249224</v>
      </c>
    </row>
    <row r="74" spans="1:5" ht="15" x14ac:dyDescent="0.25">
      <c r="A74" s="222" t="s">
        <v>336</v>
      </c>
      <c r="B74" s="226" t="s">
        <v>29</v>
      </c>
      <c r="C74" s="227" t="s">
        <v>337</v>
      </c>
      <c r="D74" s="230">
        <v>5595361</v>
      </c>
      <c r="E74" s="230">
        <v>5916576</v>
      </c>
    </row>
    <row r="75" spans="1:5" ht="15" x14ac:dyDescent="0.25">
      <c r="A75" s="222" t="s">
        <v>338</v>
      </c>
      <c r="B75" s="226" t="s">
        <v>37</v>
      </c>
      <c r="C75" s="227" t="s">
        <v>339</v>
      </c>
      <c r="D75" s="230">
        <v>124956</v>
      </c>
      <c r="E75" s="230">
        <v>124956</v>
      </c>
    </row>
    <row r="76" spans="1:5" ht="15" x14ac:dyDescent="0.25">
      <c r="A76" s="222" t="s">
        <v>340</v>
      </c>
      <c r="B76" s="226" t="s">
        <v>39</v>
      </c>
      <c r="C76" s="227" t="s">
        <v>341</v>
      </c>
      <c r="D76" s="228">
        <f>+SUM(D77:D78)</f>
        <v>0</v>
      </c>
      <c r="E76" s="228">
        <f>+SUM(E77:E78)</f>
        <v>0</v>
      </c>
    </row>
    <row r="77" spans="1:5" ht="15" x14ac:dyDescent="0.25">
      <c r="A77" s="222" t="s">
        <v>342</v>
      </c>
      <c r="B77" s="226"/>
      <c r="C77" s="227" t="s">
        <v>343</v>
      </c>
      <c r="D77" s="230"/>
      <c r="E77" s="230"/>
    </row>
    <row r="78" spans="1:5" ht="15" x14ac:dyDescent="0.25">
      <c r="A78" s="222" t="s">
        <v>344</v>
      </c>
      <c r="B78" s="226"/>
      <c r="C78" s="227" t="s">
        <v>345</v>
      </c>
      <c r="D78" s="230"/>
      <c r="E78" s="230"/>
    </row>
    <row r="79" spans="1:5" ht="15" x14ac:dyDescent="0.25">
      <c r="A79" s="222" t="s">
        <v>346</v>
      </c>
      <c r="B79" s="226" t="s">
        <v>41</v>
      </c>
      <c r="C79" s="227" t="s">
        <v>347</v>
      </c>
      <c r="D79" s="230">
        <f>+er.kimut.A!C52</f>
        <v>321215</v>
      </c>
      <c r="E79" s="230">
        <f>+ROUND(er.kimut.A!G52,0)</f>
        <v>196695</v>
      </c>
    </row>
    <row r="80" spans="1:5" ht="15" x14ac:dyDescent="0.25">
      <c r="A80" s="222" t="s">
        <v>348</v>
      </c>
      <c r="B80" s="223" t="s">
        <v>349</v>
      </c>
      <c r="C80" s="233" t="s">
        <v>350</v>
      </c>
      <c r="D80" s="228">
        <f>+SUM(D81:D83)</f>
        <v>0</v>
      </c>
      <c r="E80" s="228">
        <f>+SUM(E81:E83)</f>
        <v>0</v>
      </c>
    </row>
    <row r="81" spans="1:5" ht="15" x14ac:dyDescent="0.25">
      <c r="A81" s="222" t="s">
        <v>351</v>
      </c>
      <c r="B81" s="226"/>
      <c r="C81" s="227" t="s">
        <v>352</v>
      </c>
      <c r="D81" s="230"/>
      <c r="E81" s="230"/>
    </row>
    <row r="82" spans="1:5" ht="15" x14ac:dyDescent="0.25">
      <c r="A82" s="222" t="s">
        <v>353</v>
      </c>
      <c r="B82" s="226"/>
      <c r="C82" s="227" t="s">
        <v>354</v>
      </c>
      <c r="D82" s="230"/>
      <c r="E82" s="230"/>
    </row>
    <row r="83" spans="1:5" ht="15" x14ac:dyDescent="0.25">
      <c r="A83" s="222" t="s">
        <v>355</v>
      </c>
      <c r="B83" s="226"/>
      <c r="C83" s="227" t="s">
        <v>356</v>
      </c>
      <c r="D83" s="230"/>
      <c r="E83" s="230"/>
    </row>
    <row r="84" spans="1:5" ht="15" x14ac:dyDescent="0.25">
      <c r="A84" s="222" t="s">
        <v>357</v>
      </c>
      <c r="B84" s="223" t="s">
        <v>358</v>
      </c>
      <c r="C84" s="233" t="s">
        <v>359</v>
      </c>
      <c r="D84" s="228">
        <f>+D85+D90+D100</f>
        <v>2007147</v>
      </c>
      <c r="E84" s="228">
        <f>+E85+E90+E100</f>
        <v>1429975</v>
      </c>
    </row>
    <row r="85" spans="1:5" ht="15" x14ac:dyDescent="0.25">
      <c r="A85" s="222" t="s">
        <v>360</v>
      </c>
      <c r="B85" s="226" t="s">
        <v>7</v>
      </c>
      <c r="C85" s="235" t="s">
        <v>361</v>
      </c>
      <c r="D85" s="228">
        <f>+SUM(D86:D89)</f>
        <v>0</v>
      </c>
      <c r="E85" s="228">
        <f>+SUM(E86:E89)</f>
        <v>0</v>
      </c>
    </row>
    <row r="86" spans="1:5" ht="14.1" customHeight="1" x14ac:dyDescent="0.25">
      <c r="A86" s="222" t="s">
        <v>362</v>
      </c>
      <c r="B86" s="226"/>
      <c r="C86" s="236" t="s">
        <v>363</v>
      </c>
      <c r="D86" s="230"/>
      <c r="E86" s="230"/>
    </row>
    <row r="87" spans="1:5" ht="30" x14ac:dyDescent="0.25">
      <c r="A87" s="222" t="s">
        <v>364</v>
      </c>
      <c r="B87" s="226"/>
      <c r="C87" s="236" t="s">
        <v>365</v>
      </c>
      <c r="D87" s="230"/>
      <c r="E87" s="230"/>
    </row>
    <row r="88" spans="1:5" ht="30" x14ac:dyDescent="0.25">
      <c r="A88" s="222" t="s">
        <v>366</v>
      </c>
      <c r="B88" s="226"/>
      <c r="C88" s="236" t="s">
        <v>367</v>
      </c>
      <c r="D88" s="230"/>
      <c r="E88" s="230"/>
    </row>
    <row r="89" spans="1:5" ht="15" x14ac:dyDescent="0.25">
      <c r="A89" s="222" t="s">
        <v>368</v>
      </c>
      <c r="B89" s="226"/>
      <c r="C89" s="235" t="s">
        <v>369</v>
      </c>
      <c r="D89" s="230"/>
      <c r="E89" s="230"/>
    </row>
    <row r="90" spans="1:5" ht="15" x14ac:dyDescent="0.25">
      <c r="A90" s="222" t="s">
        <v>370</v>
      </c>
      <c r="B90" s="226" t="s">
        <v>13</v>
      </c>
      <c r="C90" s="235" t="s">
        <v>371</v>
      </c>
      <c r="D90" s="228">
        <f>+SUM(D91:D99)</f>
        <v>20769</v>
      </c>
      <c r="E90" s="228">
        <f>+SUM(E91:E99)</f>
        <v>16853</v>
      </c>
    </row>
    <row r="91" spans="1:5" ht="15" x14ac:dyDescent="0.25">
      <c r="A91" s="222" t="s">
        <v>372</v>
      </c>
      <c r="B91" s="226"/>
      <c r="C91" s="235" t="s">
        <v>373</v>
      </c>
      <c r="D91" s="230">
        <v>0</v>
      </c>
      <c r="E91" s="230">
        <v>0</v>
      </c>
    </row>
    <row r="92" spans="1:5" ht="15" x14ac:dyDescent="0.25">
      <c r="A92" s="222" t="s">
        <v>374</v>
      </c>
      <c r="B92" s="226"/>
      <c r="C92" s="235" t="s">
        <v>375</v>
      </c>
      <c r="D92" s="230"/>
      <c r="E92" s="230"/>
    </row>
    <row r="93" spans="1:5" ht="15" x14ac:dyDescent="0.25">
      <c r="A93" s="222" t="s">
        <v>376</v>
      </c>
      <c r="B93" s="226"/>
      <c r="C93" s="235" t="s">
        <v>377</v>
      </c>
      <c r="D93" s="230"/>
      <c r="E93" s="230"/>
    </row>
    <row r="94" spans="1:5" ht="15" x14ac:dyDescent="0.25">
      <c r="A94" s="222" t="s">
        <v>378</v>
      </c>
      <c r="B94" s="226"/>
      <c r="C94" s="235" t="s">
        <v>379</v>
      </c>
      <c r="D94" s="230"/>
      <c r="E94" s="230"/>
    </row>
    <row r="95" spans="1:5" ht="15" x14ac:dyDescent="0.25">
      <c r="A95" s="222" t="s">
        <v>380</v>
      </c>
      <c r="B95" s="226"/>
      <c r="C95" s="235" t="s">
        <v>381</v>
      </c>
      <c r="D95" s="230">
        <v>20769</v>
      </c>
      <c r="E95" s="230">
        <v>16853</v>
      </c>
    </row>
    <row r="96" spans="1:5" ht="15" x14ac:dyDescent="0.25">
      <c r="A96" s="222" t="s">
        <v>382</v>
      </c>
      <c r="B96" s="226"/>
      <c r="C96" s="235" t="s">
        <v>383</v>
      </c>
      <c r="D96" s="230"/>
      <c r="E96" s="230"/>
    </row>
    <row r="97" spans="1:5" ht="30" x14ac:dyDescent="0.25">
      <c r="A97" s="222" t="s">
        <v>384</v>
      </c>
      <c r="B97" s="226"/>
      <c r="C97" s="236" t="s">
        <v>385</v>
      </c>
      <c r="D97" s="230"/>
      <c r="E97" s="230"/>
    </row>
    <row r="98" spans="1:5" ht="30" x14ac:dyDescent="0.25">
      <c r="A98" s="222" t="s">
        <v>386</v>
      </c>
      <c r="B98" s="226"/>
      <c r="C98" s="236" t="s">
        <v>387</v>
      </c>
      <c r="D98" s="230"/>
      <c r="E98" s="230"/>
    </row>
    <row r="99" spans="1:5" ht="15" x14ac:dyDescent="0.25">
      <c r="A99" s="222" t="s">
        <v>388</v>
      </c>
      <c r="B99" s="226"/>
      <c r="C99" s="235" t="s">
        <v>389</v>
      </c>
      <c r="D99" s="230"/>
      <c r="E99" s="230"/>
    </row>
    <row r="100" spans="1:5" ht="15" x14ac:dyDescent="0.25">
      <c r="A100" s="222" t="s">
        <v>390</v>
      </c>
      <c r="B100" s="226" t="s">
        <v>15</v>
      </c>
      <c r="C100" s="235" t="s">
        <v>391</v>
      </c>
      <c r="D100" s="228">
        <f>+D101+SUM(D103:D112)</f>
        <v>1986378</v>
      </c>
      <c r="E100" s="228">
        <f>+E101+SUM(E103:E112)</f>
        <v>1413122</v>
      </c>
    </row>
    <row r="101" spans="1:5" ht="15" x14ac:dyDescent="0.25">
      <c r="A101" s="222" t="s">
        <v>392</v>
      </c>
      <c r="B101" s="226"/>
      <c r="C101" s="235" t="s">
        <v>393</v>
      </c>
      <c r="D101" s="230">
        <v>800000</v>
      </c>
      <c r="E101" s="230">
        <v>400000</v>
      </c>
    </row>
    <row r="102" spans="1:5" ht="15" x14ac:dyDescent="0.25">
      <c r="A102" s="222" t="s">
        <v>394</v>
      </c>
      <c r="B102" s="226"/>
      <c r="C102" s="235" t="s">
        <v>395</v>
      </c>
      <c r="D102" s="230"/>
      <c r="E102" s="230"/>
    </row>
    <row r="103" spans="1:5" ht="15" x14ac:dyDescent="0.25">
      <c r="A103" s="222" t="s">
        <v>396</v>
      </c>
      <c r="B103" s="226"/>
      <c r="C103" s="235" t="s">
        <v>397</v>
      </c>
      <c r="D103" s="230"/>
      <c r="E103" s="230"/>
    </row>
    <row r="104" spans="1:5" ht="15" x14ac:dyDescent="0.25">
      <c r="A104" s="222" t="s">
        <v>398</v>
      </c>
      <c r="B104" s="226"/>
      <c r="C104" s="235" t="s">
        <v>399</v>
      </c>
      <c r="D104" s="230"/>
      <c r="E104" s="230"/>
    </row>
    <row r="105" spans="1:5" ht="15" x14ac:dyDescent="0.25">
      <c r="A105" s="222" t="s">
        <v>400</v>
      </c>
      <c r="B105" s="226"/>
      <c r="C105" s="235" t="s">
        <v>401</v>
      </c>
      <c r="D105" s="230">
        <v>643375</v>
      </c>
      <c r="E105" s="230">
        <v>562923</v>
      </c>
    </row>
    <row r="106" spans="1:5" ht="15" x14ac:dyDescent="0.25">
      <c r="A106" s="222" t="s">
        <v>402</v>
      </c>
      <c r="B106" s="226"/>
      <c r="C106" s="235" t="s">
        <v>403</v>
      </c>
      <c r="D106" s="230"/>
      <c r="E106" s="230"/>
    </row>
    <row r="107" spans="1:5" ht="30" x14ac:dyDescent="0.25">
      <c r="A107" s="222" t="s">
        <v>404</v>
      </c>
      <c r="B107" s="226"/>
      <c r="C107" s="236" t="s">
        <v>405</v>
      </c>
      <c r="D107" s="230">
        <v>30091</v>
      </c>
      <c r="E107" s="230">
        <v>23471</v>
      </c>
    </row>
    <row r="108" spans="1:5" ht="30" x14ac:dyDescent="0.25">
      <c r="A108" s="222" t="s">
        <v>406</v>
      </c>
      <c r="B108" s="226"/>
      <c r="C108" s="236" t="s">
        <v>407</v>
      </c>
      <c r="D108" s="230"/>
      <c r="E108" s="230"/>
    </row>
    <row r="109" spans="1:5" ht="30" x14ac:dyDescent="0.25">
      <c r="A109" s="222" t="s">
        <v>408</v>
      </c>
      <c r="B109" s="226"/>
      <c r="C109" s="236" t="s">
        <v>409</v>
      </c>
      <c r="D109" s="230"/>
      <c r="E109" s="230"/>
    </row>
    <row r="110" spans="1:5" ht="15" x14ac:dyDescent="0.25">
      <c r="A110" s="222" t="s">
        <v>410</v>
      </c>
      <c r="B110" s="226"/>
      <c r="C110" s="235" t="s">
        <v>411</v>
      </c>
      <c r="D110" s="230">
        <v>512912</v>
      </c>
      <c r="E110" s="230">
        <v>426728</v>
      </c>
    </row>
    <row r="111" spans="1:5" ht="15" x14ac:dyDescent="0.25">
      <c r="A111" s="222" t="s">
        <v>412</v>
      </c>
      <c r="B111" s="226"/>
      <c r="C111" s="235" t="s">
        <v>413</v>
      </c>
      <c r="D111" s="230"/>
      <c r="E111" s="230"/>
    </row>
    <row r="112" spans="1:5" ht="15" x14ac:dyDescent="0.25">
      <c r="A112" s="222" t="s">
        <v>414</v>
      </c>
      <c r="B112" s="226"/>
      <c r="C112" s="227" t="s">
        <v>415</v>
      </c>
      <c r="D112" s="230"/>
      <c r="E112" s="230"/>
    </row>
    <row r="113" spans="1:5" ht="15" x14ac:dyDescent="0.25">
      <c r="A113" s="222" t="s">
        <v>416</v>
      </c>
      <c r="B113" s="223" t="s">
        <v>417</v>
      </c>
      <c r="C113" s="237" t="s">
        <v>418</v>
      </c>
      <c r="D113" s="228">
        <f>+SUM(D114:D116)</f>
        <v>624996</v>
      </c>
      <c r="E113" s="228">
        <f>+SUM(E114:E116)</f>
        <v>473120</v>
      </c>
    </row>
    <row r="114" spans="1:5" ht="15" x14ac:dyDescent="0.25">
      <c r="A114" s="222" t="s">
        <v>419</v>
      </c>
      <c r="B114" s="226"/>
      <c r="C114" s="235" t="s">
        <v>420</v>
      </c>
      <c r="D114" s="230">
        <v>473120</v>
      </c>
      <c r="E114" s="230">
        <v>473120</v>
      </c>
    </row>
    <row r="115" spans="1:5" ht="15" x14ac:dyDescent="0.25">
      <c r="A115" s="222" t="s">
        <v>421</v>
      </c>
      <c r="B115" s="226"/>
      <c r="C115" s="235" t="s">
        <v>422</v>
      </c>
      <c r="D115" s="230"/>
      <c r="E115" s="230"/>
    </row>
    <row r="116" spans="1:5" ht="15" x14ac:dyDescent="0.25">
      <c r="A116" s="222" t="s">
        <v>423</v>
      </c>
      <c r="B116" s="226"/>
      <c r="C116" s="235" t="s">
        <v>424</v>
      </c>
      <c r="D116" s="230">
        <v>151876</v>
      </c>
      <c r="E116" s="230"/>
    </row>
    <row r="117" spans="1:5" ht="15" x14ac:dyDescent="0.25">
      <c r="A117" s="222" t="s">
        <v>425</v>
      </c>
      <c r="B117" s="226"/>
      <c r="C117" s="237" t="s">
        <v>426</v>
      </c>
      <c r="D117" s="228">
        <f>+D69+D80+D84+D113</f>
        <v>9304689</v>
      </c>
      <c r="E117" s="228">
        <f>+E69+E80+E84+E113</f>
        <v>8772336</v>
      </c>
    </row>
    <row r="118" spans="1:5" x14ac:dyDescent="0.2">
      <c r="C118" s="81" t="s">
        <v>427</v>
      </c>
    </row>
    <row r="119" spans="1:5" x14ac:dyDescent="0.2">
      <c r="C119" s="81" t="s">
        <v>428</v>
      </c>
      <c r="D119" s="238" t="str">
        <f>+IF(D117-D67=0,"ok","nok")</f>
        <v>ok</v>
      </c>
      <c r="E119" s="238" t="str">
        <f>+IF(E117-E67=0,"ok","nok")</f>
        <v>ok</v>
      </c>
    </row>
    <row r="120" spans="1:5" x14ac:dyDescent="0.2">
      <c r="C120" s="81" t="s">
        <v>429</v>
      </c>
      <c r="D120" s="116" t="str">
        <f>+IF(D79=er.kimut.A!C52,"ok","nok")</f>
        <v>ok</v>
      </c>
      <c r="E120" s="116" t="str">
        <f>+IF(E79=er.kimut.A!G52,"ok","nok")</f>
        <v>ok</v>
      </c>
    </row>
    <row r="124" spans="1:5" x14ac:dyDescent="0.2">
      <c r="D124" s="98"/>
    </row>
  </sheetData>
  <mergeCells count="2">
    <mergeCell ref="C3:E3"/>
    <mergeCell ref="C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2" orientation="portrait" r:id="rId1"/>
  <headerFooter>
    <oddHeader>&amp;R1. sz. táblázat</oddHeader>
  </headerFooter>
  <rowBreaks count="1" manualBreakCount="1">
    <brk id="67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showGridLines="0" tabSelected="1" zoomScaleNormal="100" workbookViewId="0">
      <pane ySplit="4" topLeftCell="A26" activePane="bottomLeft" state="frozen"/>
      <selection pane="bottomLeft" activeCell="G8" sqref="G8"/>
    </sheetView>
  </sheetViews>
  <sheetFormatPr defaultColWidth="10.28515625" defaultRowHeight="15.75" x14ac:dyDescent="0.25"/>
  <cols>
    <col min="1" max="1" width="7.85546875" style="4" bestFit="1" customWidth="1"/>
    <col min="2" max="2" width="52.42578125" style="3" bestFit="1" customWidth="1"/>
    <col min="3" max="7" width="15.42578125" style="18" customWidth="1"/>
    <col min="8" max="9" width="11" style="3" bestFit="1" customWidth="1"/>
    <col min="10" max="16384" width="10.28515625" style="3"/>
  </cols>
  <sheetData>
    <row r="1" spans="1:9" ht="24" customHeight="1" x14ac:dyDescent="0.3">
      <c r="B1" s="84" t="str">
        <f>Fedlap!B2</f>
        <v>Bv. Holding Kft.</v>
      </c>
      <c r="C1" s="2"/>
      <c r="D1" s="2"/>
      <c r="E1" s="2"/>
      <c r="F1" s="2"/>
      <c r="G1" s="2"/>
    </row>
    <row r="2" spans="1:9" s="5" customFormat="1" ht="26.1" customHeight="1" x14ac:dyDescent="0.25">
      <c r="A2" s="251" t="s">
        <v>0</v>
      </c>
      <c r="B2" s="251"/>
      <c r="C2" s="251"/>
      <c r="D2" s="251"/>
      <c r="E2" s="251"/>
      <c r="F2" s="251"/>
      <c r="G2" s="251"/>
    </row>
    <row r="3" spans="1:9" ht="26.1" customHeight="1" x14ac:dyDescent="0.35">
      <c r="A3" s="252" t="str">
        <f>Fedlap!B6</f>
        <v>2024.01.01 - 2024.12.31.</v>
      </c>
      <c r="B3" s="252"/>
      <c r="C3" s="252"/>
      <c r="D3" s="252"/>
      <c r="E3" s="252"/>
      <c r="F3" s="252"/>
      <c r="G3" s="6" t="s">
        <v>159</v>
      </c>
    </row>
    <row r="4" spans="1:9" s="9" customFormat="1" ht="31.5" x14ac:dyDescent="0.25">
      <c r="A4" s="7" t="s">
        <v>1</v>
      </c>
      <c r="B4" s="8" t="s">
        <v>2</v>
      </c>
      <c r="C4" s="85" t="s">
        <v>157</v>
      </c>
      <c r="D4" s="85" t="s">
        <v>155</v>
      </c>
      <c r="E4" s="85" t="s">
        <v>165</v>
      </c>
      <c r="F4" s="85" t="s">
        <v>166</v>
      </c>
      <c r="G4" s="85" t="s">
        <v>156</v>
      </c>
    </row>
    <row r="5" spans="1:9" s="12" customFormat="1" ht="15" x14ac:dyDescent="0.25">
      <c r="A5" s="10" t="s">
        <v>3</v>
      </c>
      <c r="B5" s="54" t="s">
        <v>4</v>
      </c>
      <c r="C5" s="11">
        <v>8692132</v>
      </c>
      <c r="D5" s="11">
        <v>2191142.25</v>
      </c>
      <c r="E5" s="11">
        <v>4266796.5</v>
      </c>
      <c r="F5" s="11">
        <v>6416729.75</v>
      </c>
      <c r="G5" s="11">
        <v>8698297.75</v>
      </c>
    </row>
    <row r="6" spans="1:9" s="12" customFormat="1" ht="15" x14ac:dyDescent="0.25">
      <c r="A6" s="10" t="s">
        <v>5</v>
      </c>
      <c r="B6" s="54" t="s">
        <v>6</v>
      </c>
      <c r="C6" s="11"/>
      <c r="D6" s="11"/>
      <c r="E6" s="11"/>
      <c r="F6" s="11"/>
      <c r="G6" s="11"/>
    </row>
    <row r="7" spans="1:9" s="15" customFormat="1" x14ac:dyDescent="0.25">
      <c r="A7" s="13" t="s">
        <v>7</v>
      </c>
      <c r="B7" s="55" t="s">
        <v>8</v>
      </c>
      <c r="C7" s="14">
        <f>SUM(C5:C6)</f>
        <v>8692132</v>
      </c>
      <c r="D7" s="14">
        <f t="shared" ref="D7:G7" si="0">SUM(D5:D6)</f>
        <v>2191142.25</v>
      </c>
      <c r="E7" s="14">
        <f t="shared" si="0"/>
        <v>4266796.5</v>
      </c>
      <c r="F7" s="14">
        <f t="shared" si="0"/>
        <v>6416729.75</v>
      </c>
      <c r="G7" s="14">
        <f t="shared" si="0"/>
        <v>8698297.75</v>
      </c>
      <c r="H7" s="247"/>
      <c r="I7" s="247"/>
    </row>
    <row r="8" spans="1:9" x14ac:dyDescent="0.25">
      <c r="A8" s="16" t="s">
        <v>9</v>
      </c>
      <c r="B8" s="56" t="s">
        <v>10</v>
      </c>
      <c r="C8" s="17">
        <v>-1250434</v>
      </c>
      <c r="D8" s="17">
        <v>0</v>
      </c>
      <c r="E8" s="17">
        <v>0</v>
      </c>
      <c r="F8" s="17">
        <v>0</v>
      </c>
      <c r="G8" s="17">
        <v>-13031</v>
      </c>
    </row>
    <row r="9" spans="1:9" x14ac:dyDescent="0.25">
      <c r="A9" s="16" t="s">
        <v>11</v>
      </c>
      <c r="B9" s="56" t="s">
        <v>12</v>
      </c>
      <c r="C9" s="17">
        <v>1260541</v>
      </c>
      <c r="D9" s="17">
        <v>0</v>
      </c>
      <c r="E9" s="17">
        <v>0</v>
      </c>
      <c r="F9" s="17">
        <v>0</v>
      </c>
      <c r="G9" s="17">
        <v>0</v>
      </c>
    </row>
    <row r="10" spans="1:9" s="15" customFormat="1" x14ac:dyDescent="0.25">
      <c r="A10" s="13" t="s">
        <v>13</v>
      </c>
      <c r="B10" s="57" t="s">
        <v>14</v>
      </c>
      <c r="C10" s="14">
        <f>SUM(C8:C9)</f>
        <v>10107</v>
      </c>
      <c r="D10" s="14">
        <f t="shared" ref="D10:G10" si="1">SUM(D8:D9)</f>
        <v>0</v>
      </c>
      <c r="E10" s="14">
        <f t="shared" si="1"/>
        <v>0</v>
      </c>
      <c r="F10" s="14">
        <f t="shared" si="1"/>
        <v>0</v>
      </c>
      <c r="G10" s="14">
        <f t="shared" si="1"/>
        <v>-13031</v>
      </c>
    </row>
    <row r="11" spans="1:9" s="15" customFormat="1" x14ac:dyDescent="0.25">
      <c r="A11" s="19" t="s">
        <v>15</v>
      </c>
      <c r="B11" s="58" t="s">
        <v>16</v>
      </c>
      <c r="C11" s="20">
        <f>-1266205+1617413-151876+29399+66335</f>
        <v>295066</v>
      </c>
      <c r="D11" s="20">
        <v>284357</v>
      </c>
      <c r="E11" s="20">
        <v>284357</v>
      </c>
      <c r="F11" s="20">
        <v>284357</v>
      </c>
      <c r="G11" s="20">
        <v>284357</v>
      </c>
    </row>
    <row r="12" spans="1:9" s="12" customFormat="1" ht="15" x14ac:dyDescent="0.25">
      <c r="A12" s="16"/>
      <c r="B12" s="59" t="s">
        <v>17</v>
      </c>
      <c r="C12" s="11">
        <f>-151876+289837+66335</f>
        <v>204296</v>
      </c>
      <c r="D12" s="11">
        <v>284357</v>
      </c>
      <c r="E12" s="11">
        <v>284357</v>
      </c>
      <c r="F12" s="11">
        <v>284357</v>
      </c>
      <c r="G12" s="11">
        <v>284357</v>
      </c>
    </row>
    <row r="13" spans="1:9" s="12" customFormat="1" ht="15" x14ac:dyDescent="0.25">
      <c r="A13" s="16"/>
      <c r="B13" s="59" t="s">
        <v>18</v>
      </c>
      <c r="C13" s="11"/>
      <c r="D13" s="11"/>
      <c r="E13" s="11"/>
      <c r="F13" s="11"/>
      <c r="G13" s="11"/>
    </row>
    <row r="14" spans="1:9" s="12" customFormat="1" ht="15" x14ac:dyDescent="0.25">
      <c r="A14" s="16" t="s">
        <v>19</v>
      </c>
      <c r="B14" s="56" t="s">
        <v>20</v>
      </c>
      <c r="C14" s="11">
        <v>176109</v>
      </c>
      <c r="D14" s="11">
        <v>25392</v>
      </c>
      <c r="E14" s="11">
        <v>50784</v>
      </c>
      <c r="F14" s="11">
        <v>76176</v>
      </c>
      <c r="G14" s="11">
        <v>101568</v>
      </c>
    </row>
    <row r="15" spans="1:9" s="12" customFormat="1" ht="15" x14ac:dyDescent="0.25">
      <c r="A15" s="16" t="s">
        <v>21</v>
      </c>
      <c r="B15" s="56" t="s">
        <v>22</v>
      </c>
      <c r="C15" s="11">
        <f>90000+539936</f>
        <v>629936</v>
      </c>
      <c r="D15" s="11">
        <v>176099</v>
      </c>
      <c r="E15" s="11">
        <v>352198</v>
      </c>
      <c r="F15" s="11">
        <v>528297</v>
      </c>
      <c r="G15" s="11">
        <v>704396</v>
      </c>
    </row>
    <row r="16" spans="1:9" x14ac:dyDescent="0.25">
      <c r="A16" s="16" t="s">
        <v>23</v>
      </c>
      <c r="B16" s="56" t="s">
        <v>24</v>
      </c>
      <c r="C16" s="17">
        <v>68831</v>
      </c>
      <c r="D16" s="17"/>
      <c r="E16" s="17"/>
      <c r="F16" s="17"/>
      <c r="G16" s="17">
        <v>63738.48000000001</v>
      </c>
    </row>
    <row r="17" spans="1:7" s="12" customFormat="1" ht="15" x14ac:dyDescent="0.25">
      <c r="A17" s="16" t="s">
        <v>25</v>
      </c>
      <c r="B17" s="56" t="s">
        <v>26</v>
      </c>
      <c r="C17" s="11">
        <f>988414+4764294+264876+60000+50000</f>
        <v>6127584</v>
      </c>
      <c r="D17" s="11">
        <v>1534788.8049188722</v>
      </c>
      <c r="E17" s="11">
        <v>2980075.1245965869</v>
      </c>
      <c r="F17" s="11">
        <v>4482927.2619407941</v>
      </c>
      <c r="G17" s="11">
        <f>5939313.25-13031</f>
        <v>5926282.25</v>
      </c>
    </row>
    <row r="18" spans="1:7" s="12" customFormat="1" ht="15" x14ac:dyDescent="0.25">
      <c r="A18" s="16" t="s">
        <v>27</v>
      </c>
      <c r="B18" s="56" t="s">
        <v>28</v>
      </c>
      <c r="C18" s="11">
        <v>52487</v>
      </c>
      <c r="D18" s="11">
        <v>15000</v>
      </c>
      <c r="E18" s="11">
        <v>30000</v>
      </c>
      <c r="F18" s="11">
        <v>45000</v>
      </c>
      <c r="G18" s="11">
        <v>60000</v>
      </c>
    </row>
    <row r="19" spans="1:7" s="21" customFormat="1" ht="15" x14ac:dyDescent="0.25">
      <c r="A19" s="13" t="s">
        <v>29</v>
      </c>
      <c r="B19" s="57" t="s">
        <v>30</v>
      </c>
      <c r="C19" s="22">
        <f>SUM(C14:C18)</f>
        <v>7054947</v>
      </c>
      <c r="D19" s="22">
        <f t="shared" ref="D19:G19" si="2">SUM(D14:D18)</f>
        <v>1751279.8049188722</v>
      </c>
      <c r="E19" s="22">
        <f t="shared" si="2"/>
        <v>3413057.1245965869</v>
      </c>
      <c r="F19" s="22">
        <f t="shared" si="2"/>
        <v>5132400.2619407941</v>
      </c>
      <c r="G19" s="22">
        <f t="shared" si="2"/>
        <v>6855984.7300000004</v>
      </c>
    </row>
    <row r="20" spans="1:7" s="12" customFormat="1" ht="15" x14ac:dyDescent="0.25">
      <c r="A20" s="16" t="s">
        <v>31</v>
      </c>
      <c r="B20" s="56" t="s">
        <v>32</v>
      </c>
      <c r="C20" s="11">
        <v>1223867</v>
      </c>
      <c r="D20" s="11">
        <v>332078</v>
      </c>
      <c r="E20" s="11">
        <v>664156</v>
      </c>
      <c r="F20" s="11">
        <v>996234</v>
      </c>
      <c r="G20" s="17">
        <v>1328312</v>
      </c>
    </row>
    <row r="21" spans="1:7" s="12" customFormat="1" ht="15" x14ac:dyDescent="0.25">
      <c r="A21" s="16" t="s">
        <v>33</v>
      </c>
      <c r="B21" s="56" t="s">
        <v>34</v>
      </c>
      <c r="C21" s="11">
        <v>93569</v>
      </c>
      <c r="D21" s="11">
        <v>57318</v>
      </c>
      <c r="E21" s="11">
        <v>71436</v>
      </c>
      <c r="F21" s="11">
        <v>85554</v>
      </c>
      <c r="G21" s="17">
        <v>99670</v>
      </c>
    </row>
    <row r="22" spans="1:7" x14ac:dyDescent="0.25">
      <c r="A22" s="16" t="s">
        <v>35</v>
      </c>
      <c r="B22" s="56" t="s">
        <v>36</v>
      </c>
      <c r="C22" s="17">
        <v>145063</v>
      </c>
      <c r="D22" s="17">
        <v>43170.25</v>
      </c>
      <c r="E22" s="17">
        <v>86340</v>
      </c>
      <c r="F22" s="17">
        <v>129510</v>
      </c>
      <c r="G22" s="17">
        <v>172681</v>
      </c>
    </row>
    <row r="23" spans="1:7" s="15" customFormat="1" x14ac:dyDescent="0.25">
      <c r="A23" s="23" t="s">
        <v>37</v>
      </c>
      <c r="B23" s="57" t="s">
        <v>38</v>
      </c>
      <c r="C23" s="14">
        <f>SUM(C20:C22)</f>
        <v>1462499</v>
      </c>
      <c r="D23" s="14">
        <f t="shared" ref="D23:G23" si="3">SUM(D20:D22)</f>
        <v>432566.25</v>
      </c>
      <c r="E23" s="14">
        <f t="shared" si="3"/>
        <v>821932</v>
      </c>
      <c r="F23" s="14">
        <f t="shared" si="3"/>
        <v>1211298</v>
      </c>
      <c r="G23" s="14">
        <f t="shared" si="3"/>
        <v>1600663</v>
      </c>
    </row>
    <row r="24" spans="1:7" s="15" customFormat="1" x14ac:dyDescent="0.25">
      <c r="A24" s="19" t="s">
        <v>39</v>
      </c>
      <c r="B24" s="58" t="s">
        <v>40</v>
      </c>
      <c r="C24" s="24">
        <v>261429</v>
      </c>
      <c r="D24" s="24">
        <v>65145</v>
      </c>
      <c r="E24" s="24">
        <v>131512</v>
      </c>
      <c r="F24" s="24">
        <v>197879</v>
      </c>
      <c r="G24" s="24">
        <v>276739</v>
      </c>
    </row>
    <row r="25" spans="1:7" s="15" customFormat="1" x14ac:dyDescent="0.25">
      <c r="A25" s="19" t="s">
        <v>41</v>
      </c>
      <c r="B25" s="58" t="s">
        <v>42</v>
      </c>
      <c r="C25" s="24">
        <f>45000+180117+20000</f>
        <v>245117</v>
      </c>
      <c r="D25" s="24">
        <v>182078</v>
      </c>
      <c r="E25" s="24">
        <v>184963</v>
      </c>
      <c r="F25" s="24">
        <v>187848</v>
      </c>
      <c r="G25" s="24">
        <v>190732</v>
      </c>
    </row>
    <row r="26" spans="1:7" x14ac:dyDescent="0.25">
      <c r="A26" s="25"/>
      <c r="B26" s="56" t="s">
        <v>43</v>
      </c>
      <c r="C26" s="26"/>
      <c r="D26" s="26"/>
      <c r="E26" s="26"/>
      <c r="F26" s="26"/>
      <c r="G26" s="26"/>
    </row>
    <row r="27" spans="1:7" s="29" customFormat="1" x14ac:dyDescent="0.25">
      <c r="A27" s="27" t="s">
        <v>44</v>
      </c>
      <c r="B27" s="53" t="s">
        <v>45</v>
      </c>
      <c r="C27" s="28">
        <f>SUM(C7+C10+C11-C19-C23-C24-C25)</f>
        <v>-26687</v>
      </c>
      <c r="D27" s="28">
        <f t="shared" ref="D27:G27" si="4">SUM(D7+D10+D11-D19-D23-D24-D25)</f>
        <v>44430.195081127807</v>
      </c>
      <c r="E27" s="28">
        <f t="shared" si="4"/>
        <v>-310.6245965869166</v>
      </c>
      <c r="F27" s="28">
        <f t="shared" si="4"/>
        <v>-28338.511940794066</v>
      </c>
      <c r="G27" s="28">
        <f t="shared" si="4"/>
        <v>45505.019999999553</v>
      </c>
    </row>
    <row r="28" spans="1:7" x14ac:dyDescent="0.25">
      <c r="A28" s="25" t="s">
        <v>46</v>
      </c>
      <c r="B28" s="56" t="s">
        <v>47</v>
      </c>
      <c r="C28" s="26"/>
      <c r="D28" s="26"/>
      <c r="E28" s="26"/>
      <c r="F28" s="26"/>
      <c r="G28" s="26"/>
    </row>
    <row r="29" spans="1:7" x14ac:dyDescent="0.25">
      <c r="A29" s="25"/>
      <c r="B29" s="56" t="s">
        <v>48</v>
      </c>
      <c r="C29" s="26"/>
      <c r="D29" s="26"/>
      <c r="E29" s="26"/>
      <c r="F29" s="26"/>
      <c r="G29" s="26"/>
    </row>
    <row r="30" spans="1:7" x14ac:dyDescent="0.25">
      <c r="A30" s="25" t="s">
        <v>49</v>
      </c>
      <c r="B30" s="56" t="s">
        <v>50</v>
      </c>
      <c r="C30" s="26"/>
      <c r="D30" s="26"/>
      <c r="E30" s="26"/>
      <c r="F30" s="26"/>
      <c r="G30" s="26"/>
    </row>
    <row r="31" spans="1:7" x14ac:dyDescent="0.25">
      <c r="A31" s="25"/>
      <c r="B31" s="56" t="s">
        <v>51</v>
      </c>
      <c r="C31" s="26"/>
      <c r="D31" s="26"/>
      <c r="E31" s="26"/>
      <c r="F31" s="26"/>
      <c r="G31" s="26"/>
    </row>
    <row r="32" spans="1:7" ht="25.5" x14ac:dyDescent="0.25">
      <c r="A32" s="25" t="s">
        <v>52</v>
      </c>
      <c r="B32" s="56" t="s">
        <v>53</v>
      </c>
      <c r="C32" s="26"/>
      <c r="D32" s="26"/>
      <c r="E32" s="26"/>
      <c r="F32" s="26"/>
      <c r="G32" s="26"/>
    </row>
    <row r="33" spans="1:7" x14ac:dyDescent="0.25">
      <c r="A33" s="25"/>
      <c r="B33" s="56" t="s">
        <v>48</v>
      </c>
      <c r="C33" s="26"/>
      <c r="D33" s="26"/>
      <c r="E33" s="26"/>
      <c r="F33" s="26"/>
      <c r="G33" s="26"/>
    </row>
    <row r="34" spans="1:7" x14ac:dyDescent="0.25">
      <c r="A34" s="25" t="s">
        <v>54</v>
      </c>
      <c r="B34" s="56" t="s">
        <v>55</v>
      </c>
      <c r="C34" s="26">
        <v>325656</v>
      </c>
      <c r="D34" s="26">
        <f>61668.8219952661-25000</f>
        <v>36668.821995266102</v>
      </c>
      <c r="E34" s="26">
        <f>125607.058525584-50000</f>
        <v>75607.058525583998</v>
      </c>
      <c r="F34" s="26">
        <f>192395.410489377-75000</f>
        <v>117395.41048937701</v>
      </c>
      <c r="G34" s="26">
        <f>251437-100000</f>
        <v>151437</v>
      </c>
    </row>
    <row r="35" spans="1:7" x14ac:dyDescent="0.25">
      <c r="A35" s="25"/>
      <c r="B35" s="56" t="s">
        <v>48</v>
      </c>
      <c r="C35" s="26"/>
      <c r="D35" s="26"/>
      <c r="E35" s="26"/>
      <c r="F35" s="26"/>
      <c r="G35" s="26"/>
    </row>
    <row r="36" spans="1:7" x14ac:dyDescent="0.25">
      <c r="A36" s="25" t="s">
        <v>56</v>
      </c>
      <c r="B36" s="56" t="s">
        <v>57</v>
      </c>
      <c r="C36" s="26">
        <v>25260</v>
      </c>
      <c r="D36" s="26"/>
      <c r="E36" s="26"/>
      <c r="F36" s="26"/>
      <c r="G36" s="26"/>
    </row>
    <row r="37" spans="1:7" x14ac:dyDescent="0.25">
      <c r="A37" s="25"/>
      <c r="B37" s="56" t="s">
        <v>158</v>
      </c>
      <c r="C37" s="26"/>
      <c r="D37" s="26"/>
      <c r="E37" s="26"/>
      <c r="F37" s="26"/>
      <c r="G37" s="26"/>
    </row>
    <row r="38" spans="1:7" s="15" customFormat="1" x14ac:dyDescent="0.25">
      <c r="A38" s="30" t="s">
        <v>58</v>
      </c>
      <c r="B38" s="57" t="s">
        <v>59</v>
      </c>
      <c r="C38" s="31">
        <f>SUM(C28+C30+C32+C34+C36)</f>
        <v>350916</v>
      </c>
      <c r="D38" s="31">
        <f t="shared" ref="D38:G38" si="5">SUM(D28+D30+D32+D34+D36)</f>
        <v>36668.821995266102</v>
      </c>
      <c r="E38" s="31">
        <f t="shared" si="5"/>
        <v>75607.058525583998</v>
      </c>
      <c r="F38" s="31">
        <f t="shared" si="5"/>
        <v>117395.41048937701</v>
      </c>
      <c r="G38" s="31">
        <f t="shared" si="5"/>
        <v>151437</v>
      </c>
    </row>
    <row r="39" spans="1:7" x14ac:dyDescent="0.25">
      <c r="A39" s="25" t="s">
        <v>60</v>
      </c>
      <c r="B39" s="56" t="s">
        <v>61</v>
      </c>
      <c r="C39" s="26"/>
      <c r="D39" s="26"/>
      <c r="E39" s="26"/>
      <c r="F39" s="26"/>
      <c r="G39" s="26"/>
    </row>
    <row r="40" spans="1:7" x14ac:dyDescent="0.25">
      <c r="A40" s="25"/>
      <c r="B40" s="56" t="s">
        <v>62</v>
      </c>
      <c r="C40" s="26"/>
      <c r="D40" s="26"/>
      <c r="E40" s="26"/>
      <c r="F40" s="26"/>
      <c r="G40" s="26"/>
    </row>
    <row r="41" spans="1:7" ht="25.5" x14ac:dyDescent="0.25">
      <c r="A41" s="25" t="s">
        <v>63</v>
      </c>
      <c r="B41" s="56" t="s">
        <v>64</v>
      </c>
      <c r="C41" s="26"/>
      <c r="D41" s="26"/>
      <c r="E41" s="26"/>
      <c r="F41" s="26"/>
      <c r="G41" s="26"/>
    </row>
    <row r="42" spans="1:7" x14ac:dyDescent="0.25">
      <c r="A42" s="25"/>
      <c r="B42" s="56" t="s">
        <v>65</v>
      </c>
      <c r="C42" s="26"/>
      <c r="D42" s="26"/>
      <c r="E42" s="26"/>
      <c r="F42" s="26"/>
      <c r="G42" s="26"/>
    </row>
    <row r="43" spans="1:7" x14ac:dyDescent="0.25">
      <c r="A43" s="25" t="s">
        <v>66</v>
      </c>
      <c r="B43" s="56" t="s">
        <v>67</v>
      </c>
      <c r="C43" s="26">
        <v>1159</v>
      </c>
      <c r="D43" s="26">
        <v>294</v>
      </c>
      <c r="E43" s="26">
        <v>279</v>
      </c>
      <c r="F43" s="26">
        <v>264</v>
      </c>
      <c r="G43" s="26">
        <v>247</v>
      </c>
    </row>
    <row r="44" spans="1:7" x14ac:dyDescent="0.25">
      <c r="A44" s="25"/>
      <c r="B44" s="56" t="s">
        <v>65</v>
      </c>
      <c r="C44" s="26"/>
      <c r="D44" s="26"/>
      <c r="E44" s="26"/>
      <c r="F44" s="26"/>
      <c r="G44" s="26"/>
    </row>
    <row r="45" spans="1:7" x14ac:dyDescent="0.25">
      <c r="A45" s="25" t="s">
        <v>68</v>
      </c>
      <c r="B45" s="56" t="s">
        <v>69</v>
      </c>
      <c r="C45" s="26"/>
      <c r="D45" s="26"/>
      <c r="E45" s="26"/>
      <c r="F45" s="26"/>
      <c r="G45" s="26"/>
    </row>
    <row r="46" spans="1:7" x14ac:dyDescent="0.25">
      <c r="A46" s="25" t="s">
        <v>70</v>
      </c>
      <c r="B46" s="56" t="s">
        <v>71</v>
      </c>
      <c r="C46" s="26">
        <v>1855</v>
      </c>
      <c r="D46" s="26"/>
      <c r="E46" s="26"/>
      <c r="F46" s="26"/>
      <c r="G46" s="26"/>
    </row>
    <row r="47" spans="1:7" x14ac:dyDescent="0.25">
      <c r="A47" s="25"/>
      <c r="B47" s="56" t="s">
        <v>158</v>
      </c>
      <c r="C47" s="26"/>
      <c r="D47" s="26"/>
      <c r="E47" s="26"/>
      <c r="F47" s="26"/>
      <c r="G47" s="26"/>
    </row>
    <row r="48" spans="1:7" s="15" customFormat="1" x14ac:dyDescent="0.25">
      <c r="A48" s="30" t="s">
        <v>72</v>
      </c>
      <c r="B48" s="57" t="s">
        <v>73</v>
      </c>
      <c r="C48" s="31">
        <f>SUM(C39+C41+C43+C45+C46)</f>
        <v>3014</v>
      </c>
      <c r="D48" s="31">
        <f t="shared" ref="D48:G48" si="6">SUM(D39+D41+D43+D45+D46)</f>
        <v>294</v>
      </c>
      <c r="E48" s="31">
        <f t="shared" si="6"/>
        <v>279</v>
      </c>
      <c r="F48" s="31">
        <f t="shared" si="6"/>
        <v>264</v>
      </c>
      <c r="G48" s="31">
        <f t="shared" si="6"/>
        <v>247</v>
      </c>
    </row>
    <row r="49" spans="1:7" s="29" customFormat="1" x14ac:dyDescent="0.25">
      <c r="A49" s="27" t="s">
        <v>74</v>
      </c>
      <c r="B49" s="53" t="s">
        <v>75</v>
      </c>
      <c r="C49" s="28">
        <f>SUM(C38-C48)</f>
        <v>347902</v>
      </c>
      <c r="D49" s="28">
        <f t="shared" ref="D49:G49" si="7">SUM(D38-D48)</f>
        <v>36374.821995266102</v>
      </c>
      <c r="E49" s="28">
        <f t="shared" si="7"/>
        <v>75328.058525583998</v>
      </c>
      <c r="F49" s="28">
        <f t="shared" si="7"/>
        <v>117131.41048937701</v>
      </c>
      <c r="G49" s="28">
        <f t="shared" si="7"/>
        <v>151190</v>
      </c>
    </row>
    <row r="50" spans="1:7" s="29" customFormat="1" x14ac:dyDescent="0.25">
      <c r="A50" s="27" t="s">
        <v>76</v>
      </c>
      <c r="B50" s="53" t="s">
        <v>77</v>
      </c>
      <c r="C50" s="28">
        <f>SUM(C27+C49)</f>
        <v>321215</v>
      </c>
      <c r="D50" s="28">
        <f t="shared" ref="D50:G50" si="8">SUM(D27+D49)</f>
        <v>80805.01707639391</v>
      </c>
      <c r="E50" s="28">
        <f t="shared" si="8"/>
        <v>75017.433928997081</v>
      </c>
      <c r="F50" s="28">
        <f t="shared" si="8"/>
        <v>88792.898548582947</v>
      </c>
      <c r="G50" s="28">
        <f t="shared" si="8"/>
        <v>196695.01999999955</v>
      </c>
    </row>
    <row r="51" spans="1:7" s="15" customFormat="1" x14ac:dyDescent="0.25">
      <c r="A51" s="30" t="s">
        <v>78</v>
      </c>
      <c r="B51" s="57" t="s">
        <v>79</v>
      </c>
      <c r="C51" s="31"/>
      <c r="D51" s="31"/>
      <c r="E51" s="31"/>
      <c r="F51" s="31"/>
      <c r="G51" s="31"/>
    </row>
    <row r="52" spans="1:7" s="35" customFormat="1" ht="19.5" x14ac:dyDescent="0.25">
      <c r="A52" s="32" t="s">
        <v>80</v>
      </c>
      <c r="B52" s="33" t="s">
        <v>81</v>
      </c>
      <c r="C52" s="34">
        <f>SUM(C50-C51)</f>
        <v>321215</v>
      </c>
      <c r="D52" s="34">
        <f t="shared" ref="D52:F52" si="9">SUM(D50-D51)</f>
        <v>80805.01707639391</v>
      </c>
      <c r="E52" s="34">
        <f t="shared" si="9"/>
        <v>75017.433928997081</v>
      </c>
      <c r="F52" s="34">
        <f t="shared" si="9"/>
        <v>88792.898548582947</v>
      </c>
      <c r="G52" s="34">
        <f>ROUND(SUM(G50-G51),0)</f>
        <v>196695</v>
      </c>
    </row>
    <row r="53" spans="1:7" x14ac:dyDescent="0.25">
      <c r="A53" s="36"/>
      <c r="B53" s="37"/>
      <c r="C53" s="38"/>
      <c r="D53" s="38"/>
      <c r="E53" s="38"/>
      <c r="F53" s="38"/>
      <c r="G53" s="38"/>
    </row>
    <row r="54" spans="1:7" x14ac:dyDescent="0.25">
      <c r="A54" s="36"/>
      <c r="B54" s="37"/>
      <c r="C54" s="38"/>
      <c r="D54" s="38"/>
      <c r="E54" s="38"/>
      <c r="F54" s="38"/>
      <c r="G54" s="38"/>
    </row>
    <row r="55" spans="1:7" x14ac:dyDescent="0.25">
      <c r="A55" s="36"/>
      <c r="B55" s="37"/>
      <c r="C55" s="38"/>
      <c r="D55" s="38"/>
      <c r="E55" s="38"/>
      <c r="F55" s="38"/>
      <c r="G55" s="38"/>
    </row>
    <row r="56" spans="1:7" x14ac:dyDescent="0.25">
      <c r="A56" s="36"/>
      <c r="B56" s="37"/>
      <c r="C56" s="38"/>
      <c r="D56" s="38"/>
      <c r="E56" s="38"/>
      <c r="F56" s="38"/>
      <c r="G56" s="38"/>
    </row>
    <row r="57" spans="1:7" x14ac:dyDescent="0.25">
      <c r="A57" s="39"/>
      <c r="B57" s="40"/>
      <c r="C57" s="41"/>
      <c r="D57" s="41"/>
      <c r="E57" s="41"/>
      <c r="F57" s="41"/>
      <c r="G57" s="41"/>
    </row>
    <row r="58" spans="1:7" x14ac:dyDescent="0.25">
      <c r="A58" s="39"/>
      <c r="B58" s="40"/>
      <c r="C58" s="41"/>
      <c r="D58" s="41"/>
      <c r="E58" s="41"/>
      <c r="F58" s="41"/>
      <c r="G58" s="41"/>
    </row>
    <row r="59" spans="1:7" x14ac:dyDescent="0.25">
      <c r="A59" s="39"/>
      <c r="B59" s="40"/>
      <c r="C59" s="41"/>
      <c r="D59" s="41"/>
      <c r="E59" s="41"/>
      <c r="F59" s="41"/>
      <c r="G59" s="41"/>
    </row>
    <row r="60" spans="1:7" x14ac:dyDescent="0.25">
      <c r="A60" s="39"/>
      <c r="B60" s="40"/>
      <c r="C60" s="41"/>
      <c r="D60" s="41"/>
      <c r="E60" s="41"/>
      <c r="F60" s="41"/>
      <c r="G60" s="41"/>
    </row>
    <row r="61" spans="1:7" x14ac:dyDescent="0.25">
      <c r="A61" s="39"/>
      <c r="B61" s="40"/>
      <c r="C61" s="41"/>
      <c r="D61" s="41"/>
      <c r="E61" s="41"/>
      <c r="F61" s="41"/>
      <c r="G61" s="41"/>
    </row>
    <row r="62" spans="1:7" x14ac:dyDescent="0.25">
      <c r="A62" s="39"/>
      <c r="B62" s="40"/>
      <c r="C62" s="41"/>
      <c r="D62" s="41"/>
      <c r="E62" s="41"/>
      <c r="F62" s="41"/>
      <c r="G62" s="41"/>
    </row>
    <row r="63" spans="1:7" x14ac:dyDescent="0.25">
      <c r="A63" s="39"/>
      <c r="B63" s="40"/>
      <c r="C63" s="41"/>
      <c r="D63" s="41"/>
      <c r="E63" s="41"/>
      <c r="F63" s="41"/>
      <c r="G63" s="41"/>
    </row>
  </sheetData>
  <mergeCells count="2">
    <mergeCell ref="A2:G2"/>
    <mergeCell ref="A3:F3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70" orientation="portrait" r:id="rId1"/>
  <headerFooter>
    <oddHeader>&amp;R2. sz. táblázat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4"/>
  <sheetViews>
    <sheetView showGridLines="0" zoomScaleNormal="100" workbookViewId="0">
      <selection activeCell="D7" sqref="D7"/>
    </sheetView>
  </sheetViews>
  <sheetFormatPr defaultColWidth="7" defaultRowHeight="12.75" x14ac:dyDescent="0.2"/>
  <cols>
    <col min="1" max="1" width="48.28515625" style="81" customWidth="1"/>
    <col min="2" max="2" width="9.5703125" style="81" customWidth="1"/>
    <col min="3" max="5" width="13.5703125" style="81" customWidth="1"/>
    <col min="6" max="8" width="11.140625" style="81" customWidth="1"/>
    <col min="9" max="10" width="13.7109375" style="81" customWidth="1"/>
    <col min="11" max="16384" width="7" style="81"/>
  </cols>
  <sheetData>
    <row r="1" spans="1:10" ht="18" customHeight="1" x14ac:dyDescent="0.3">
      <c r="A1" s="254" t="str">
        <f>Fedlap!B2</f>
        <v>Bv. Holding Kft.</v>
      </c>
      <c r="B1" s="254"/>
      <c r="C1" s="86"/>
      <c r="D1" s="86"/>
      <c r="E1" s="86"/>
      <c r="F1" s="86"/>
      <c r="G1" s="86"/>
      <c r="H1" s="86"/>
      <c r="I1" s="86"/>
      <c r="J1" s="86"/>
    </row>
    <row r="2" spans="1:10" ht="26.1" customHeight="1" x14ac:dyDescent="0.2">
      <c r="A2" s="257" t="s">
        <v>147</v>
      </c>
      <c r="B2" s="257"/>
      <c r="C2" s="257"/>
      <c r="D2" s="257"/>
      <c r="E2" s="257"/>
      <c r="F2" s="257"/>
      <c r="G2" s="257"/>
      <c r="H2" s="257"/>
      <c r="I2" s="257"/>
      <c r="J2" s="257"/>
    </row>
    <row r="3" spans="1:10" ht="26.1" customHeight="1" x14ac:dyDescent="0.3">
      <c r="A3" s="249" t="str">
        <f>+Fedlap!B6</f>
        <v>2024.01.01 - 2024.12.31.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10" ht="12.95" x14ac:dyDescent="0.3">
      <c r="A4" s="86"/>
      <c r="B4" s="86"/>
      <c r="C4" s="86"/>
      <c r="E4" s="87"/>
      <c r="F4" s="86"/>
      <c r="G4" s="87"/>
      <c r="H4" s="86"/>
      <c r="I4" s="86"/>
    </row>
    <row r="5" spans="1:10" ht="46.5" customHeight="1" x14ac:dyDescent="0.2">
      <c r="A5" s="255" t="s">
        <v>2</v>
      </c>
      <c r="B5" s="256" t="s">
        <v>148</v>
      </c>
      <c r="C5" s="255" t="s">
        <v>149</v>
      </c>
      <c r="D5" s="88" t="s">
        <v>150</v>
      </c>
      <c r="E5" s="253" t="s">
        <v>151</v>
      </c>
      <c r="F5" s="253"/>
      <c r="G5" s="89" t="s">
        <v>197</v>
      </c>
      <c r="H5" s="253" t="s">
        <v>152</v>
      </c>
      <c r="I5" s="253"/>
      <c r="J5" s="89" t="s">
        <v>153</v>
      </c>
    </row>
    <row r="6" spans="1:10" ht="15.75" x14ac:dyDescent="0.2">
      <c r="A6" s="255"/>
      <c r="B6" s="256"/>
      <c r="C6" s="255"/>
      <c r="D6" s="88" t="s">
        <v>100</v>
      </c>
      <c r="E6" s="88" t="s">
        <v>148</v>
      </c>
      <c r="F6" s="89" t="s">
        <v>100</v>
      </c>
      <c r="G6" s="89" t="s">
        <v>154</v>
      </c>
      <c r="H6" s="88" t="s">
        <v>148</v>
      </c>
      <c r="I6" s="89" t="s">
        <v>100</v>
      </c>
      <c r="J6" s="88" t="s">
        <v>154</v>
      </c>
    </row>
    <row r="7" spans="1:10" ht="21.95" customHeight="1" x14ac:dyDescent="0.2">
      <c r="A7" s="90" t="s">
        <v>444</v>
      </c>
      <c r="B7" s="90"/>
      <c r="C7" s="91"/>
      <c r="D7" s="91">
        <v>7855220.7499999991</v>
      </c>
      <c r="E7" s="91"/>
      <c r="F7" s="91"/>
      <c r="G7" s="91" t="str">
        <f>IF(F7&gt;0,D7/F7%,"-")</f>
        <v>-</v>
      </c>
      <c r="H7" s="91"/>
      <c r="I7" s="91"/>
      <c r="J7" s="91" t="str">
        <f>IF(I7&gt;0,D7/I7%,"-")</f>
        <v>-</v>
      </c>
    </row>
    <row r="8" spans="1:10" ht="21.95" customHeight="1" x14ac:dyDescent="0.2">
      <c r="A8" s="90" t="s">
        <v>445</v>
      </c>
      <c r="B8" s="90"/>
      <c r="C8" s="91"/>
      <c r="D8" s="91">
        <v>308077</v>
      </c>
      <c r="E8" s="91"/>
      <c r="F8" s="91"/>
      <c r="G8" s="91" t="str">
        <f t="shared" ref="G8:G33" si="0">IF(F8&gt;0,D8/F8%,"-")</f>
        <v>-</v>
      </c>
      <c r="H8" s="90"/>
      <c r="I8" s="90"/>
      <c r="J8" s="91" t="str">
        <f t="shared" ref="J8:J33" si="1">IF(I8&gt;0,D8/I8%,"-")</f>
        <v>-</v>
      </c>
    </row>
    <row r="9" spans="1:10" ht="21.95" customHeight="1" x14ac:dyDescent="0.2">
      <c r="A9" s="90" t="s">
        <v>466</v>
      </c>
      <c r="B9" s="90"/>
      <c r="C9" s="91"/>
      <c r="D9" s="91">
        <v>420000</v>
      </c>
      <c r="E9" s="91"/>
      <c r="F9" s="91"/>
      <c r="G9" s="91" t="str">
        <f t="shared" ref="G9:G20" si="2">IF(F9&gt;0,D9/F9%,"-")</f>
        <v>-</v>
      </c>
      <c r="H9" s="90"/>
      <c r="I9" s="90"/>
      <c r="J9" s="91" t="str">
        <f t="shared" ref="J9:J20" si="3">IF(I9&gt;0,D9/I9%,"-")</f>
        <v>-</v>
      </c>
    </row>
    <row r="10" spans="1:10" ht="21.95" customHeight="1" x14ac:dyDescent="0.2">
      <c r="A10" s="90" t="s">
        <v>446</v>
      </c>
      <c r="B10" s="90"/>
      <c r="C10" s="91"/>
      <c r="D10" s="91">
        <v>100000</v>
      </c>
      <c r="E10" s="91"/>
      <c r="F10" s="91"/>
      <c r="G10" s="91" t="str">
        <f t="shared" si="2"/>
        <v>-</v>
      </c>
      <c r="H10" s="91"/>
      <c r="I10" s="91"/>
      <c r="J10" s="91" t="str">
        <f t="shared" si="3"/>
        <v>-</v>
      </c>
    </row>
    <row r="11" spans="1:10" ht="21.95" customHeight="1" x14ac:dyDescent="0.2">
      <c r="A11" s="90" t="s">
        <v>455</v>
      </c>
      <c r="B11" s="90"/>
      <c r="C11" s="91"/>
      <c r="D11" s="91">
        <v>15000</v>
      </c>
      <c r="E11" s="91"/>
      <c r="F11" s="91"/>
      <c r="G11" s="91" t="str">
        <f t="shared" si="2"/>
        <v>-</v>
      </c>
      <c r="H11" s="90"/>
      <c r="I11" s="91"/>
      <c r="J11" s="91" t="str">
        <f t="shared" si="3"/>
        <v>-</v>
      </c>
    </row>
    <row r="12" spans="1:10" ht="21.95" customHeight="1" x14ac:dyDescent="0.3">
      <c r="A12" s="90"/>
      <c r="B12" s="90"/>
      <c r="C12" s="91"/>
      <c r="D12" s="91"/>
      <c r="E12" s="91"/>
      <c r="F12" s="91"/>
      <c r="G12" s="91" t="str">
        <f t="shared" si="2"/>
        <v>-</v>
      </c>
      <c r="H12" s="90"/>
      <c r="I12" s="91"/>
      <c r="J12" s="91" t="str">
        <f t="shared" si="3"/>
        <v>-</v>
      </c>
    </row>
    <row r="13" spans="1:10" ht="21.95" customHeight="1" x14ac:dyDescent="0.3">
      <c r="A13" s="90"/>
      <c r="B13" s="90"/>
      <c r="C13" s="91"/>
      <c r="D13" s="91"/>
      <c r="E13" s="91"/>
      <c r="F13" s="91"/>
      <c r="G13" s="91" t="str">
        <f t="shared" si="2"/>
        <v>-</v>
      </c>
      <c r="H13" s="90"/>
      <c r="I13" s="91"/>
      <c r="J13" s="91" t="str">
        <f t="shared" si="3"/>
        <v>-</v>
      </c>
    </row>
    <row r="14" spans="1:10" ht="21.95" customHeight="1" x14ac:dyDescent="0.3">
      <c r="A14" s="90"/>
      <c r="B14" s="90"/>
      <c r="C14" s="91"/>
      <c r="D14" s="91"/>
      <c r="E14" s="91"/>
      <c r="F14" s="91"/>
      <c r="G14" s="91" t="str">
        <f t="shared" si="2"/>
        <v>-</v>
      </c>
      <c r="H14" s="91"/>
      <c r="I14" s="91"/>
      <c r="J14" s="91" t="str">
        <f t="shared" si="3"/>
        <v>-</v>
      </c>
    </row>
    <row r="15" spans="1:10" ht="21.95" customHeight="1" x14ac:dyDescent="0.3">
      <c r="A15" s="90"/>
      <c r="B15" s="90"/>
      <c r="C15" s="91"/>
      <c r="D15" s="91"/>
      <c r="E15" s="91"/>
      <c r="F15" s="91"/>
      <c r="G15" s="91" t="str">
        <f t="shared" si="2"/>
        <v>-</v>
      </c>
      <c r="H15" s="90"/>
      <c r="I15" s="91"/>
      <c r="J15" s="91" t="str">
        <f t="shared" si="3"/>
        <v>-</v>
      </c>
    </row>
    <row r="16" spans="1:10" ht="21.95" customHeight="1" x14ac:dyDescent="0.3">
      <c r="A16" s="90"/>
      <c r="B16" s="90"/>
      <c r="C16" s="91"/>
      <c r="D16" s="91"/>
      <c r="E16" s="91"/>
      <c r="F16" s="91"/>
      <c r="G16" s="91" t="str">
        <f t="shared" si="2"/>
        <v>-</v>
      </c>
      <c r="H16" s="90"/>
      <c r="I16" s="91"/>
      <c r="J16" s="91" t="str">
        <f t="shared" si="3"/>
        <v>-</v>
      </c>
    </row>
    <row r="17" spans="1:10" ht="21.95" customHeight="1" x14ac:dyDescent="0.3">
      <c r="A17" s="90"/>
      <c r="B17" s="90"/>
      <c r="C17" s="91"/>
      <c r="D17" s="91"/>
      <c r="E17" s="91"/>
      <c r="F17" s="91"/>
      <c r="G17" s="91" t="str">
        <f t="shared" si="2"/>
        <v>-</v>
      </c>
      <c r="H17" s="90"/>
      <c r="I17" s="91"/>
      <c r="J17" s="91" t="str">
        <f t="shared" si="3"/>
        <v>-</v>
      </c>
    </row>
    <row r="18" spans="1:10" ht="21.95" customHeight="1" x14ac:dyDescent="0.3">
      <c r="A18" s="90"/>
      <c r="B18" s="90"/>
      <c r="C18" s="91"/>
      <c r="D18" s="91"/>
      <c r="E18" s="91"/>
      <c r="F18" s="91"/>
      <c r="G18" s="91" t="str">
        <f t="shared" si="2"/>
        <v>-</v>
      </c>
      <c r="H18" s="90"/>
      <c r="I18" s="91"/>
      <c r="J18" s="91" t="str">
        <f t="shared" si="3"/>
        <v>-</v>
      </c>
    </row>
    <row r="19" spans="1:10" ht="21.95" customHeight="1" x14ac:dyDescent="0.3">
      <c r="A19" s="90"/>
      <c r="B19" s="90"/>
      <c r="C19" s="91"/>
      <c r="D19" s="91"/>
      <c r="E19" s="91"/>
      <c r="F19" s="91"/>
      <c r="G19" s="91" t="str">
        <f t="shared" si="2"/>
        <v>-</v>
      </c>
      <c r="H19" s="90"/>
      <c r="I19" s="90"/>
      <c r="J19" s="91" t="str">
        <f t="shared" si="3"/>
        <v>-</v>
      </c>
    </row>
    <row r="20" spans="1:10" ht="21.95" customHeight="1" x14ac:dyDescent="0.3">
      <c r="A20" s="90"/>
      <c r="B20" s="90"/>
      <c r="C20" s="91"/>
      <c r="D20" s="91"/>
      <c r="E20" s="91"/>
      <c r="F20" s="91"/>
      <c r="G20" s="91" t="str">
        <f t="shared" si="2"/>
        <v>-</v>
      </c>
      <c r="H20" s="90"/>
      <c r="I20" s="90"/>
      <c r="J20" s="91" t="str">
        <f t="shared" si="3"/>
        <v>-</v>
      </c>
    </row>
    <row r="21" spans="1:10" ht="21.95" customHeight="1" x14ac:dyDescent="0.3">
      <c r="A21" s="90"/>
      <c r="B21" s="90"/>
      <c r="C21" s="91"/>
      <c r="D21" s="91"/>
      <c r="E21" s="91"/>
      <c r="F21" s="91"/>
      <c r="G21" s="92" t="str">
        <f t="shared" si="0"/>
        <v>-</v>
      </c>
      <c r="H21" s="90"/>
      <c r="I21" s="90"/>
      <c r="J21" s="92" t="str">
        <f t="shared" si="1"/>
        <v>-</v>
      </c>
    </row>
    <row r="22" spans="1:10" ht="21.95" customHeight="1" x14ac:dyDescent="0.3">
      <c r="A22" s="90"/>
      <c r="B22" s="90"/>
      <c r="C22" s="91"/>
      <c r="D22" s="91"/>
      <c r="E22" s="91"/>
      <c r="F22" s="91"/>
      <c r="G22" s="92" t="str">
        <f t="shared" si="0"/>
        <v>-</v>
      </c>
      <c r="H22" s="90"/>
      <c r="I22" s="90"/>
      <c r="J22" s="92" t="str">
        <f t="shared" si="1"/>
        <v>-</v>
      </c>
    </row>
    <row r="23" spans="1:10" ht="21.95" customHeight="1" x14ac:dyDescent="0.2">
      <c r="A23" s="90"/>
      <c r="B23" s="90"/>
      <c r="C23" s="91"/>
      <c r="D23" s="91"/>
      <c r="E23" s="91"/>
      <c r="F23" s="91"/>
      <c r="G23" s="92" t="str">
        <f t="shared" si="0"/>
        <v>-</v>
      </c>
      <c r="H23" s="90"/>
      <c r="I23" s="90"/>
      <c r="J23" s="92" t="str">
        <f t="shared" si="1"/>
        <v>-</v>
      </c>
    </row>
    <row r="24" spans="1:10" ht="21.95" customHeight="1" x14ac:dyDescent="0.2">
      <c r="A24" s="90"/>
      <c r="B24" s="90"/>
      <c r="C24" s="91"/>
      <c r="D24" s="91"/>
      <c r="E24" s="91"/>
      <c r="F24" s="91"/>
      <c r="G24" s="92" t="str">
        <f t="shared" si="0"/>
        <v>-</v>
      </c>
      <c r="H24" s="90"/>
      <c r="I24" s="90"/>
      <c r="J24" s="92" t="str">
        <f t="shared" si="1"/>
        <v>-</v>
      </c>
    </row>
    <row r="25" spans="1:10" ht="21.95" customHeight="1" x14ac:dyDescent="0.2">
      <c r="A25" s="90"/>
      <c r="B25" s="90"/>
      <c r="C25" s="91"/>
      <c r="D25" s="91"/>
      <c r="E25" s="91"/>
      <c r="F25" s="91"/>
      <c r="G25" s="92" t="str">
        <f t="shared" si="0"/>
        <v>-</v>
      </c>
      <c r="H25" s="90"/>
      <c r="I25" s="90"/>
      <c r="J25" s="92" t="str">
        <f t="shared" si="1"/>
        <v>-</v>
      </c>
    </row>
    <row r="26" spans="1:10" ht="21.95" customHeight="1" x14ac:dyDescent="0.2">
      <c r="A26" s="90"/>
      <c r="B26" s="90"/>
      <c r="C26" s="91"/>
      <c r="D26" s="91"/>
      <c r="E26" s="91"/>
      <c r="F26" s="91"/>
      <c r="G26" s="92" t="str">
        <f t="shared" si="0"/>
        <v>-</v>
      </c>
      <c r="H26" s="90"/>
      <c r="I26" s="90"/>
      <c r="J26" s="92" t="str">
        <f t="shared" si="1"/>
        <v>-</v>
      </c>
    </row>
    <row r="27" spans="1:10" ht="21.95" customHeight="1" x14ac:dyDescent="0.2">
      <c r="A27" s="90"/>
      <c r="B27" s="90"/>
      <c r="C27" s="91"/>
      <c r="D27" s="91"/>
      <c r="E27" s="91"/>
      <c r="F27" s="91"/>
      <c r="G27" s="92" t="str">
        <f t="shared" si="0"/>
        <v>-</v>
      </c>
      <c r="H27" s="90"/>
      <c r="I27" s="90"/>
      <c r="J27" s="92" t="str">
        <f t="shared" si="1"/>
        <v>-</v>
      </c>
    </row>
    <row r="28" spans="1:10" ht="21.95" customHeight="1" x14ac:dyDescent="0.2">
      <c r="A28" s="90"/>
      <c r="B28" s="90"/>
      <c r="C28" s="91"/>
      <c r="D28" s="91"/>
      <c r="E28" s="91"/>
      <c r="F28" s="91"/>
      <c r="G28" s="92" t="str">
        <f t="shared" si="0"/>
        <v>-</v>
      </c>
      <c r="H28" s="90"/>
      <c r="I28" s="90"/>
      <c r="J28" s="92" t="str">
        <f t="shared" si="1"/>
        <v>-</v>
      </c>
    </row>
    <row r="29" spans="1:10" ht="21.95" customHeight="1" x14ac:dyDescent="0.2">
      <c r="A29" s="90"/>
      <c r="B29" s="90"/>
      <c r="C29" s="91"/>
      <c r="D29" s="91"/>
      <c r="E29" s="91"/>
      <c r="F29" s="91"/>
      <c r="G29" s="92" t="str">
        <f t="shared" si="0"/>
        <v>-</v>
      </c>
      <c r="H29" s="90"/>
      <c r="I29" s="90"/>
      <c r="J29" s="92" t="str">
        <f t="shared" si="1"/>
        <v>-</v>
      </c>
    </row>
    <row r="30" spans="1:10" ht="21.95" customHeight="1" x14ac:dyDescent="0.2">
      <c r="A30" s="90"/>
      <c r="B30" s="90"/>
      <c r="C30" s="91"/>
      <c r="D30" s="91"/>
      <c r="E30" s="91"/>
      <c r="F30" s="91"/>
      <c r="G30" s="92" t="str">
        <f t="shared" si="0"/>
        <v>-</v>
      </c>
      <c r="H30" s="90"/>
      <c r="I30" s="90"/>
      <c r="J30" s="92" t="str">
        <f t="shared" si="1"/>
        <v>-</v>
      </c>
    </row>
    <row r="31" spans="1:10" ht="21.95" customHeight="1" x14ac:dyDescent="0.2">
      <c r="A31" s="90"/>
      <c r="B31" s="90"/>
      <c r="C31" s="91"/>
      <c r="D31" s="91"/>
      <c r="E31" s="91"/>
      <c r="F31" s="91"/>
      <c r="G31" s="92" t="str">
        <f t="shared" si="0"/>
        <v>-</v>
      </c>
      <c r="H31" s="90"/>
      <c r="I31" s="90"/>
      <c r="J31" s="92" t="str">
        <f t="shared" si="1"/>
        <v>-</v>
      </c>
    </row>
    <row r="32" spans="1:10" ht="21.95" customHeight="1" x14ac:dyDescent="0.2">
      <c r="A32" s="90"/>
      <c r="B32" s="90"/>
      <c r="C32" s="91"/>
      <c r="D32" s="91"/>
      <c r="E32" s="91"/>
      <c r="F32" s="91"/>
      <c r="G32" s="92" t="str">
        <f t="shared" si="0"/>
        <v>-</v>
      </c>
      <c r="H32" s="90"/>
      <c r="I32" s="90"/>
      <c r="J32" s="92" t="str">
        <f t="shared" si="1"/>
        <v>-</v>
      </c>
    </row>
    <row r="33" spans="1:10" ht="21.95" customHeight="1" x14ac:dyDescent="0.2">
      <c r="A33" s="90"/>
      <c r="B33" s="90"/>
      <c r="C33" s="91"/>
      <c r="D33" s="91"/>
      <c r="E33" s="91"/>
      <c r="F33" s="91"/>
      <c r="G33" s="92" t="str">
        <f t="shared" si="0"/>
        <v>-</v>
      </c>
      <c r="H33" s="90"/>
      <c r="I33" s="90"/>
      <c r="J33" s="92" t="str">
        <f t="shared" si="1"/>
        <v>-</v>
      </c>
    </row>
    <row r="34" spans="1:10" ht="21.95" customHeight="1" x14ac:dyDescent="0.2">
      <c r="A34" s="93" t="s">
        <v>143</v>
      </c>
      <c r="B34" s="94"/>
      <c r="C34" s="95"/>
      <c r="D34" s="96">
        <f>SUM(D7:D33)</f>
        <v>8698297.75</v>
      </c>
      <c r="E34" s="97"/>
      <c r="F34" s="96">
        <f>SUM(F7:F33)</f>
        <v>0</v>
      </c>
      <c r="G34" s="96"/>
      <c r="H34" s="97"/>
      <c r="I34" s="96">
        <f>SUM(I7:I33)</f>
        <v>0</v>
      </c>
      <c r="J34" s="97"/>
    </row>
    <row r="35" spans="1:10" ht="24.95" customHeight="1" x14ac:dyDescent="0.2">
      <c r="C35" s="98"/>
    </row>
    <row r="36" spans="1:10" ht="24.95" customHeight="1" x14ac:dyDescent="0.2">
      <c r="C36" s="98"/>
    </row>
    <row r="37" spans="1:10" ht="24.95" customHeight="1" x14ac:dyDescent="0.2">
      <c r="C37" s="98"/>
    </row>
    <row r="38" spans="1:10" ht="24.95" customHeight="1" x14ac:dyDescent="0.2">
      <c r="C38" s="98"/>
    </row>
    <row r="39" spans="1:10" ht="24.95" customHeight="1" x14ac:dyDescent="0.2">
      <c r="C39" s="98"/>
    </row>
    <row r="40" spans="1:10" ht="24.95" customHeight="1" x14ac:dyDescent="0.2">
      <c r="C40" s="98"/>
    </row>
    <row r="41" spans="1:10" ht="24.95" customHeight="1" x14ac:dyDescent="0.2">
      <c r="C41" s="98"/>
    </row>
    <row r="42" spans="1:10" x14ac:dyDescent="0.2">
      <c r="C42" s="98"/>
    </row>
    <row r="43" spans="1:10" x14ac:dyDescent="0.2">
      <c r="C43" s="98"/>
    </row>
    <row r="44" spans="1:10" x14ac:dyDescent="0.2">
      <c r="C44" s="98"/>
    </row>
    <row r="45" spans="1:10" x14ac:dyDescent="0.2">
      <c r="C45" s="98"/>
    </row>
    <row r="46" spans="1:10" x14ac:dyDescent="0.2">
      <c r="C46" s="98"/>
    </row>
    <row r="47" spans="1:10" x14ac:dyDescent="0.2">
      <c r="C47" s="98"/>
    </row>
    <row r="48" spans="1:10" x14ac:dyDescent="0.2">
      <c r="C48" s="98"/>
    </row>
    <row r="49" spans="3:3" x14ac:dyDescent="0.2">
      <c r="C49" s="98"/>
    </row>
    <row r="50" spans="3:3" x14ac:dyDescent="0.2">
      <c r="C50" s="98"/>
    </row>
    <row r="51" spans="3:3" x14ac:dyDescent="0.2">
      <c r="C51" s="98"/>
    </row>
    <row r="52" spans="3:3" x14ac:dyDescent="0.2">
      <c r="C52" s="98"/>
    </row>
    <row r="53" spans="3:3" x14ac:dyDescent="0.2">
      <c r="C53" s="98"/>
    </row>
    <row r="54" spans="3:3" x14ac:dyDescent="0.2">
      <c r="C54" s="98"/>
    </row>
    <row r="55" spans="3:3" x14ac:dyDescent="0.2">
      <c r="C55" s="98"/>
    </row>
    <row r="56" spans="3:3" x14ac:dyDescent="0.2">
      <c r="C56" s="98"/>
    </row>
    <row r="57" spans="3:3" x14ac:dyDescent="0.2">
      <c r="C57" s="98"/>
    </row>
    <row r="58" spans="3:3" x14ac:dyDescent="0.2">
      <c r="C58" s="98"/>
    </row>
    <row r="59" spans="3:3" x14ac:dyDescent="0.2">
      <c r="C59" s="98"/>
    </row>
    <row r="60" spans="3:3" x14ac:dyDescent="0.2">
      <c r="C60" s="98"/>
    </row>
    <row r="61" spans="3:3" x14ac:dyDescent="0.2">
      <c r="C61" s="98"/>
    </row>
    <row r="62" spans="3:3" x14ac:dyDescent="0.2">
      <c r="C62" s="98"/>
    </row>
    <row r="63" spans="3:3" x14ac:dyDescent="0.2">
      <c r="C63" s="98"/>
    </row>
    <row r="64" spans="3:3" x14ac:dyDescent="0.2">
      <c r="C64" s="98"/>
    </row>
    <row r="65" spans="3:3" x14ac:dyDescent="0.2">
      <c r="C65" s="98"/>
    </row>
    <row r="66" spans="3:3" x14ac:dyDescent="0.2">
      <c r="C66" s="98"/>
    </row>
    <row r="67" spans="3:3" x14ac:dyDescent="0.2">
      <c r="C67" s="98"/>
    </row>
    <row r="68" spans="3:3" x14ac:dyDescent="0.2">
      <c r="C68" s="98"/>
    </row>
    <row r="69" spans="3:3" x14ac:dyDescent="0.2">
      <c r="C69" s="98"/>
    </row>
    <row r="70" spans="3:3" x14ac:dyDescent="0.2">
      <c r="C70" s="98"/>
    </row>
    <row r="71" spans="3:3" x14ac:dyDescent="0.2">
      <c r="C71" s="98"/>
    </row>
    <row r="72" spans="3:3" x14ac:dyDescent="0.2">
      <c r="C72" s="98"/>
    </row>
    <row r="73" spans="3:3" x14ac:dyDescent="0.2">
      <c r="C73" s="98"/>
    </row>
    <row r="74" spans="3:3" x14ac:dyDescent="0.2">
      <c r="C74" s="98"/>
    </row>
    <row r="75" spans="3:3" x14ac:dyDescent="0.2">
      <c r="C75" s="98"/>
    </row>
    <row r="76" spans="3:3" x14ac:dyDescent="0.2">
      <c r="C76" s="98"/>
    </row>
    <row r="77" spans="3:3" x14ac:dyDescent="0.2">
      <c r="C77" s="98"/>
    </row>
    <row r="78" spans="3:3" x14ac:dyDescent="0.2">
      <c r="C78" s="98"/>
    </row>
    <row r="79" spans="3:3" x14ac:dyDescent="0.2">
      <c r="C79" s="98"/>
    </row>
    <row r="80" spans="3:3" x14ac:dyDescent="0.2">
      <c r="C80" s="98"/>
    </row>
    <row r="81" spans="3:3" x14ac:dyDescent="0.2">
      <c r="C81" s="98"/>
    </row>
    <row r="82" spans="3:3" x14ac:dyDescent="0.2">
      <c r="C82" s="98"/>
    </row>
    <row r="83" spans="3:3" x14ac:dyDescent="0.2">
      <c r="C83" s="98"/>
    </row>
    <row r="84" spans="3:3" x14ac:dyDescent="0.2">
      <c r="C84" s="98"/>
    </row>
    <row r="85" spans="3:3" x14ac:dyDescent="0.2">
      <c r="C85" s="98"/>
    </row>
    <row r="86" spans="3:3" x14ac:dyDescent="0.2">
      <c r="C86" s="98"/>
    </row>
    <row r="87" spans="3:3" x14ac:dyDescent="0.2">
      <c r="C87" s="98"/>
    </row>
    <row r="88" spans="3:3" x14ac:dyDescent="0.2">
      <c r="C88" s="98"/>
    </row>
    <row r="89" spans="3:3" x14ac:dyDescent="0.2">
      <c r="C89" s="98"/>
    </row>
    <row r="90" spans="3:3" x14ac:dyDescent="0.2">
      <c r="C90" s="98"/>
    </row>
    <row r="91" spans="3:3" x14ac:dyDescent="0.2">
      <c r="C91" s="98"/>
    </row>
    <row r="92" spans="3:3" x14ac:dyDescent="0.2">
      <c r="C92" s="98"/>
    </row>
    <row r="93" spans="3:3" x14ac:dyDescent="0.2">
      <c r="C93" s="98"/>
    </row>
    <row r="94" spans="3:3" x14ac:dyDescent="0.2">
      <c r="C94" s="98"/>
    </row>
    <row r="95" spans="3:3" x14ac:dyDescent="0.2">
      <c r="C95" s="98"/>
    </row>
    <row r="96" spans="3:3" x14ac:dyDescent="0.2">
      <c r="C96" s="98"/>
    </row>
    <row r="97" spans="3:3" x14ac:dyDescent="0.2">
      <c r="C97" s="98"/>
    </row>
    <row r="98" spans="3:3" x14ac:dyDescent="0.2">
      <c r="C98" s="98"/>
    </row>
    <row r="99" spans="3:3" x14ac:dyDescent="0.2">
      <c r="C99" s="98"/>
    </row>
    <row r="100" spans="3:3" x14ac:dyDescent="0.2">
      <c r="C100" s="98"/>
    </row>
    <row r="101" spans="3:3" x14ac:dyDescent="0.2">
      <c r="C101" s="98"/>
    </row>
    <row r="102" spans="3:3" x14ac:dyDescent="0.2">
      <c r="C102" s="98"/>
    </row>
    <row r="103" spans="3:3" x14ac:dyDescent="0.2">
      <c r="C103" s="98"/>
    </row>
    <row r="104" spans="3:3" x14ac:dyDescent="0.2">
      <c r="C104" s="98"/>
    </row>
    <row r="105" spans="3:3" x14ac:dyDescent="0.2">
      <c r="C105" s="98"/>
    </row>
    <row r="106" spans="3:3" x14ac:dyDescent="0.2">
      <c r="C106" s="98"/>
    </row>
    <row r="107" spans="3:3" x14ac:dyDescent="0.2">
      <c r="C107" s="98"/>
    </row>
    <row r="108" spans="3:3" x14ac:dyDescent="0.2">
      <c r="C108" s="98"/>
    </row>
    <row r="109" spans="3:3" x14ac:dyDescent="0.2">
      <c r="C109" s="98"/>
    </row>
    <row r="110" spans="3:3" x14ac:dyDescent="0.2">
      <c r="C110" s="98"/>
    </row>
    <row r="111" spans="3:3" x14ac:dyDescent="0.2">
      <c r="C111" s="98"/>
    </row>
    <row r="112" spans="3:3" x14ac:dyDescent="0.2">
      <c r="C112" s="98"/>
    </row>
    <row r="113" spans="3:3" x14ac:dyDescent="0.2">
      <c r="C113" s="98"/>
    </row>
    <row r="114" spans="3:3" x14ac:dyDescent="0.2">
      <c r="C114" s="98"/>
    </row>
    <row r="115" spans="3:3" x14ac:dyDescent="0.2">
      <c r="C115" s="98"/>
    </row>
    <row r="116" spans="3:3" x14ac:dyDescent="0.2">
      <c r="C116" s="98"/>
    </row>
    <row r="117" spans="3:3" x14ac:dyDescent="0.2">
      <c r="C117" s="98"/>
    </row>
    <row r="118" spans="3:3" x14ac:dyDescent="0.2">
      <c r="C118" s="98"/>
    </row>
    <row r="119" spans="3:3" x14ac:dyDescent="0.2">
      <c r="C119" s="98"/>
    </row>
    <row r="120" spans="3:3" x14ac:dyDescent="0.2">
      <c r="C120" s="98"/>
    </row>
    <row r="121" spans="3:3" x14ac:dyDescent="0.2">
      <c r="C121" s="98"/>
    </row>
    <row r="122" spans="3:3" x14ac:dyDescent="0.2">
      <c r="C122" s="98"/>
    </row>
    <row r="123" spans="3:3" x14ac:dyDescent="0.2">
      <c r="C123" s="98"/>
    </row>
    <row r="124" spans="3:3" x14ac:dyDescent="0.2">
      <c r="C124" s="98"/>
    </row>
    <row r="125" spans="3:3" x14ac:dyDescent="0.2">
      <c r="C125" s="98"/>
    </row>
    <row r="126" spans="3:3" x14ac:dyDescent="0.2">
      <c r="C126" s="98"/>
    </row>
    <row r="127" spans="3:3" x14ac:dyDescent="0.2">
      <c r="C127" s="98"/>
    </row>
    <row r="128" spans="3:3" x14ac:dyDescent="0.2">
      <c r="C128" s="98"/>
    </row>
    <row r="129" spans="3:3" x14ac:dyDescent="0.2">
      <c r="C129" s="98"/>
    </row>
    <row r="130" spans="3:3" x14ac:dyDescent="0.2">
      <c r="C130" s="98"/>
    </row>
    <row r="131" spans="3:3" x14ac:dyDescent="0.2">
      <c r="C131" s="98"/>
    </row>
    <row r="132" spans="3:3" x14ac:dyDescent="0.2">
      <c r="C132" s="98"/>
    </row>
    <row r="133" spans="3:3" x14ac:dyDescent="0.2">
      <c r="C133" s="98"/>
    </row>
    <row r="134" spans="3:3" x14ac:dyDescent="0.2">
      <c r="C134" s="98"/>
    </row>
    <row r="135" spans="3:3" x14ac:dyDescent="0.2">
      <c r="C135" s="98"/>
    </row>
    <row r="136" spans="3:3" x14ac:dyDescent="0.2">
      <c r="C136" s="98"/>
    </row>
    <row r="137" spans="3:3" x14ac:dyDescent="0.2">
      <c r="C137" s="98"/>
    </row>
    <row r="138" spans="3:3" x14ac:dyDescent="0.2">
      <c r="C138" s="98"/>
    </row>
    <row r="139" spans="3:3" x14ac:dyDescent="0.2">
      <c r="C139" s="98"/>
    </row>
    <row r="140" spans="3:3" x14ac:dyDescent="0.2">
      <c r="C140" s="98"/>
    </row>
    <row r="141" spans="3:3" x14ac:dyDescent="0.2">
      <c r="C141" s="98"/>
    </row>
    <row r="142" spans="3:3" x14ac:dyDescent="0.2">
      <c r="C142" s="98"/>
    </row>
    <row r="143" spans="3:3" x14ac:dyDescent="0.2">
      <c r="C143" s="98"/>
    </row>
    <row r="144" spans="3:3" x14ac:dyDescent="0.2">
      <c r="C144" s="98"/>
    </row>
    <row r="145" spans="3:3" x14ac:dyDescent="0.2">
      <c r="C145" s="98"/>
    </row>
    <row r="146" spans="3:3" x14ac:dyDescent="0.2">
      <c r="C146" s="98"/>
    </row>
    <row r="147" spans="3:3" x14ac:dyDescent="0.2">
      <c r="C147" s="98"/>
    </row>
    <row r="148" spans="3:3" x14ac:dyDescent="0.2">
      <c r="C148" s="98"/>
    </row>
    <row r="149" spans="3:3" x14ac:dyDescent="0.2">
      <c r="C149" s="98"/>
    </row>
    <row r="150" spans="3:3" x14ac:dyDescent="0.2">
      <c r="C150" s="98"/>
    </row>
    <row r="151" spans="3:3" x14ac:dyDescent="0.2">
      <c r="C151" s="98"/>
    </row>
    <row r="152" spans="3:3" x14ac:dyDescent="0.2">
      <c r="C152" s="98"/>
    </row>
    <row r="153" spans="3:3" x14ac:dyDescent="0.2">
      <c r="C153" s="98"/>
    </row>
    <row r="154" spans="3:3" x14ac:dyDescent="0.2">
      <c r="C154" s="98"/>
    </row>
    <row r="155" spans="3:3" x14ac:dyDescent="0.2">
      <c r="C155" s="98"/>
    </row>
    <row r="156" spans="3:3" x14ac:dyDescent="0.2">
      <c r="C156" s="98"/>
    </row>
    <row r="157" spans="3:3" x14ac:dyDescent="0.2">
      <c r="C157" s="98"/>
    </row>
    <row r="158" spans="3:3" x14ac:dyDescent="0.2">
      <c r="C158" s="98"/>
    </row>
    <row r="159" spans="3:3" x14ac:dyDescent="0.2">
      <c r="C159" s="98"/>
    </row>
    <row r="160" spans="3:3" x14ac:dyDescent="0.2">
      <c r="C160" s="98"/>
    </row>
    <row r="161" spans="3:3" x14ac:dyDescent="0.2">
      <c r="C161" s="98"/>
    </row>
    <row r="162" spans="3:3" x14ac:dyDescent="0.2">
      <c r="C162" s="98"/>
    </row>
    <row r="163" spans="3:3" x14ac:dyDescent="0.2">
      <c r="C163" s="98"/>
    </row>
    <row r="164" spans="3:3" x14ac:dyDescent="0.2">
      <c r="C164" s="98"/>
    </row>
    <row r="165" spans="3:3" x14ac:dyDescent="0.2">
      <c r="C165" s="98"/>
    </row>
    <row r="166" spans="3:3" x14ac:dyDescent="0.2">
      <c r="C166" s="98"/>
    </row>
    <row r="167" spans="3:3" x14ac:dyDescent="0.2">
      <c r="C167" s="98"/>
    </row>
    <row r="168" spans="3:3" x14ac:dyDescent="0.2">
      <c r="C168" s="98"/>
    </row>
    <row r="169" spans="3:3" x14ac:dyDescent="0.2">
      <c r="C169" s="98"/>
    </row>
    <row r="170" spans="3:3" x14ac:dyDescent="0.2">
      <c r="C170" s="98"/>
    </row>
    <row r="171" spans="3:3" x14ac:dyDescent="0.2">
      <c r="C171" s="98"/>
    </row>
    <row r="172" spans="3:3" x14ac:dyDescent="0.2">
      <c r="C172" s="98"/>
    </row>
    <row r="173" spans="3:3" x14ac:dyDescent="0.2">
      <c r="C173" s="98"/>
    </row>
    <row r="174" spans="3:3" x14ac:dyDescent="0.2">
      <c r="C174" s="98"/>
    </row>
    <row r="175" spans="3:3" x14ac:dyDescent="0.2">
      <c r="C175" s="98"/>
    </row>
    <row r="176" spans="3:3" x14ac:dyDescent="0.2">
      <c r="C176" s="98"/>
    </row>
    <row r="177" spans="3:3" x14ac:dyDescent="0.2">
      <c r="C177" s="98"/>
    </row>
    <row r="178" spans="3:3" x14ac:dyDescent="0.2">
      <c r="C178" s="98"/>
    </row>
    <row r="179" spans="3:3" x14ac:dyDescent="0.2">
      <c r="C179" s="98"/>
    </row>
    <row r="180" spans="3:3" x14ac:dyDescent="0.2">
      <c r="C180" s="98"/>
    </row>
    <row r="181" spans="3:3" x14ac:dyDescent="0.2">
      <c r="C181" s="98"/>
    </row>
    <row r="182" spans="3:3" x14ac:dyDescent="0.2">
      <c r="C182" s="98"/>
    </row>
    <row r="183" spans="3:3" x14ac:dyDescent="0.2">
      <c r="C183" s="98"/>
    </row>
    <row r="184" spans="3:3" x14ac:dyDescent="0.2">
      <c r="C184" s="98"/>
    </row>
    <row r="185" spans="3:3" x14ac:dyDescent="0.2">
      <c r="C185" s="98"/>
    </row>
    <row r="186" spans="3:3" x14ac:dyDescent="0.2">
      <c r="C186" s="98"/>
    </row>
    <row r="187" spans="3:3" x14ac:dyDescent="0.2">
      <c r="C187" s="98"/>
    </row>
    <row r="188" spans="3:3" x14ac:dyDescent="0.2">
      <c r="C188" s="98"/>
    </row>
    <row r="189" spans="3:3" x14ac:dyDescent="0.2">
      <c r="C189" s="98"/>
    </row>
    <row r="190" spans="3:3" x14ac:dyDescent="0.2">
      <c r="C190" s="98"/>
    </row>
    <row r="191" spans="3:3" x14ac:dyDescent="0.2">
      <c r="C191" s="98"/>
    </row>
    <row r="192" spans="3:3" x14ac:dyDescent="0.2">
      <c r="C192" s="98"/>
    </row>
    <row r="193" spans="3:3" x14ac:dyDescent="0.2">
      <c r="C193" s="98"/>
    </row>
    <row r="194" spans="3:3" x14ac:dyDescent="0.2">
      <c r="C194" s="98"/>
    </row>
    <row r="195" spans="3:3" x14ac:dyDescent="0.2">
      <c r="C195" s="98"/>
    </row>
    <row r="196" spans="3:3" x14ac:dyDescent="0.2">
      <c r="C196" s="98"/>
    </row>
    <row r="197" spans="3:3" x14ac:dyDescent="0.2">
      <c r="C197" s="98"/>
    </row>
    <row r="198" spans="3:3" x14ac:dyDescent="0.2">
      <c r="C198" s="98"/>
    </row>
    <row r="199" spans="3:3" x14ac:dyDescent="0.2">
      <c r="C199" s="98"/>
    </row>
    <row r="200" spans="3:3" x14ac:dyDescent="0.2">
      <c r="C200" s="98"/>
    </row>
    <row r="201" spans="3:3" x14ac:dyDescent="0.2">
      <c r="C201" s="98"/>
    </row>
    <row r="202" spans="3:3" x14ac:dyDescent="0.2">
      <c r="C202" s="98"/>
    </row>
    <row r="203" spans="3:3" x14ac:dyDescent="0.2">
      <c r="C203" s="98"/>
    </row>
    <row r="204" spans="3:3" x14ac:dyDescent="0.2">
      <c r="C204" s="98"/>
    </row>
    <row r="205" spans="3:3" x14ac:dyDescent="0.2">
      <c r="C205" s="98"/>
    </row>
    <row r="206" spans="3:3" x14ac:dyDescent="0.2">
      <c r="C206" s="98"/>
    </row>
    <row r="207" spans="3:3" x14ac:dyDescent="0.2">
      <c r="C207" s="98"/>
    </row>
    <row r="208" spans="3:3" x14ac:dyDescent="0.2">
      <c r="C208" s="98"/>
    </row>
    <row r="209" spans="3:3" x14ac:dyDescent="0.2">
      <c r="C209" s="98"/>
    </row>
    <row r="210" spans="3:3" x14ac:dyDescent="0.2">
      <c r="C210" s="98"/>
    </row>
    <row r="211" spans="3:3" x14ac:dyDescent="0.2">
      <c r="C211" s="98"/>
    </row>
    <row r="212" spans="3:3" x14ac:dyDescent="0.2">
      <c r="C212" s="98"/>
    </row>
    <row r="213" spans="3:3" x14ac:dyDescent="0.2">
      <c r="C213" s="98"/>
    </row>
    <row r="214" spans="3:3" x14ac:dyDescent="0.2">
      <c r="C214" s="98"/>
    </row>
    <row r="215" spans="3:3" x14ac:dyDescent="0.2">
      <c r="C215" s="98"/>
    </row>
    <row r="216" spans="3:3" x14ac:dyDescent="0.2">
      <c r="C216" s="98"/>
    </row>
    <row r="217" spans="3:3" x14ac:dyDescent="0.2">
      <c r="C217" s="98"/>
    </row>
    <row r="218" spans="3:3" x14ac:dyDescent="0.2">
      <c r="C218" s="98"/>
    </row>
    <row r="219" spans="3:3" x14ac:dyDescent="0.2">
      <c r="C219" s="98"/>
    </row>
    <row r="220" spans="3:3" x14ac:dyDescent="0.2">
      <c r="C220" s="98"/>
    </row>
    <row r="221" spans="3:3" x14ac:dyDescent="0.2">
      <c r="C221" s="98"/>
    </row>
    <row r="222" spans="3:3" x14ac:dyDescent="0.2">
      <c r="C222" s="98"/>
    </row>
    <row r="223" spans="3:3" x14ac:dyDescent="0.2">
      <c r="C223" s="98"/>
    </row>
    <row r="224" spans="3:3" x14ac:dyDescent="0.2">
      <c r="C224" s="98"/>
    </row>
    <row r="225" spans="3:3" x14ac:dyDescent="0.2">
      <c r="C225" s="98"/>
    </row>
    <row r="226" spans="3:3" x14ac:dyDescent="0.2">
      <c r="C226" s="98"/>
    </row>
    <row r="227" spans="3:3" x14ac:dyDescent="0.2">
      <c r="C227" s="98"/>
    </row>
    <row r="228" spans="3:3" x14ac:dyDescent="0.2">
      <c r="C228" s="98"/>
    </row>
    <row r="229" spans="3:3" x14ac:dyDescent="0.2">
      <c r="C229" s="98"/>
    </row>
    <row r="230" spans="3:3" x14ac:dyDescent="0.2">
      <c r="C230" s="98"/>
    </row>
    <row r="231" spans="3:3" x14ac:dyDescent="0.2">
      <c r="C231" s="98"/>
    </row>
    <row r="232" spans="3:3" x14ac:dyDescent="0.2">
      <c r="C232" s="98"/>
    </row>
    <row r="233" spans="3:3" x14ac:dyDescent="0.2">
      <c r="C233" s="98"/>
    </row>
    <row r="234" spans="3:3" x14ac:dyDescent="0.2">
      <c r="C234" s="98"/>
    </row>
    <row r="235" spans="3:3" x14ac:dyDescent="0.2">
      <c r="C235" s="98"/>
    </row>
    <row r="236" spans="3:3" x14ac:dyDescent="0.2">
      <c r="C236" s="98"/>
    </row>
    <row r="237" spans="3:3" x14ac:dyDescent="0.2">
      <c r="C237" s="98"/>
    </row>
    <row r="238" spans="3:3" x14ac:dyDescent="0.2">
      <c r="C238" s="98"/>
    </row>
    <row r="239" spans="3:3" x14ac:dyDescent="0.2">
      <c r="C239" s="98"/>
    </row>
    <row r="240" spans="3:3" x14ac:dyDescent="0.2">
      <c r="C240" s="98"/>
    </row>
    <row r="241" spans="3:3" x14ac:dyDescent="0.2">
      <c r="C241" s="98"/>
    </row>
    <row r="242" spans="3:3" x14ac:dyDescent="0.2">
      <c r="C242" s="98"/>
    </row>
    <row r="243" spans="3:3" x14ac:dyDescent="0.2">
      <c r="C243" s="98"/>
    </row>
    <row r="244" spans="3:3" x14ac:dyDescent="0.2">
      <c r="C244" s="98"/>
    </row>
    <row r="245" spans="3:3" x14ac:dyDescent="0.2">
      <c r="C245" s="98"/>
    </row>
    <row r="246" spans="3:3" x14ac:dyDescent="0.2">
      <c r="C246" s="98"/>
    </row>
    <row r="247" spans="3:3" x14ac:dyDescent="0.2">
      <c r="C247" s="98"/>
    </row>
    <row r="248" spans="3:3" x14ac:dyDescent="0.2">
      <c r="C248" s="98"/>
    </row>
    <row r="249" spans="3:3" x14ac:dyDescent="0.2">
      <c r="C249" s="98"/>
    </row>
    <row r="250" spans="3:3" x14ac:dyDescent="0.2">
      <c r="C250" s="98"/>
    </row>
    <row r="251" spans="3:3" x14ac:dyDescent="0.2">
      <c r="C251" s="98"/>
    </row>
    <row r="252" spans="3:3" x14ac:dyDescent="0.2">
      <c r="C252" s="98"/>
    </row>
    <row r="253" spans="3:3" x14ac:dyDescent="0.2">
      <c r="C253" s="98"/>
    </row>
    <row r="254" spans="3:3" x14ac:dyDescent="0.2">
      <c r="C254" s="98"/>
    </row>
    <row r="255" spans="3:3" x14ac:dyDescent="0.2">
      <c r="C255" s="98"/>
    </row>
    <row r="256" spans="3:3" x14ac:dyDescent="0.2">
      <c r="C256" s="98"/>
    </row>
    <row r="257" spans="3:3" x14ac:dyDescent="0.2">
      <c r="C257" s="98"/>
    </row>
    <row r="258" spans="3:3" x14ac:dyDescent="0.2">
      <c r="C258" s="98"/>
    </row>
    <row r="259" spans="3:3" x14ac:dyDescent="0.2">
      <c r="C259" s="98"/>
    </row>
    <row r="260" spans="3:3" x14ac:dyDescent="0.2">
      <c r="C260" s="98"/>
    </row>
    <row r="261" spans="3:3" x14ac:dyDescent="0.2">
      <c r="C261" s="98"/>
    </row>
    <row r="262" spans="3:3" x14ac:dyDescent="0.2">
      <c r="C262" s="98"/>
    </row>
    <row r="263" spans="3:3" x14ac:dyDescent="0.2">
      <c r="C263" s="98"/>
    </row>
    <row r="264" spans="3:3" x14ac:dyDescent="0.2">
      <c r="C264" s="98"/>
    </row>
    <row r="265" spans="3:3" x14ac:dyDescent="0.2">
      <c r="C265" s="98"/>
    </row>
    <row r="266" spans="3:3" x14ac:dyDescent="0.2">
      <c r="C266" s="98"/>
    </row>
    <row r="267" spans="3:3" x14ac:dyDescent="0.2">
      <c r="C267" s="98"/>
    </row>
    <row r="268" spans="3:3" x14ac:dyDescent="0.2">
      <c r="C268" s="98"/>
    </row>
    <row r="269" spans="3:3" x14ac:dyDescent="0.2">
      <c r="C269" s="98"/>
    </row>
    <row r="270" spans="3:3" x14ac:dyDescent="0.2">
      <c r="C270" s="98"/>
    </row>
    <row r="271" spans="3:3" x14ac:dyDescent="0.2">
      <c r="C271" s="98"/>
    </row>
    <row r="272" spans="3:3" x14ac:dyDescent="0.2">
      <c r="C272" s="98"/>
    </row>
    <row r="273" spans="3:3" x14ac:dyDescent="0.2">
      <c r="C273" s="98"/>
    </row>
    <row r="274" spans="3:3" x14ac:dyDescent="0.2">
      <c r="C274" s="98"/>
    </row>
    <row r="275" spans="3:3" x14ac:dyDescent="0.2">
      <c r="C275" s="98"/>
    </row>
    <row r="276" spans="3:3" x14ac:dyDescent="0.2">
      <c r="C276" s="98"/>
    </row>
    <row r="277" spans="3:3" x14ac:dyDescent="0.2">
      <c r="C277" s="98"/>
    </row>
    <row r="278" spans="3:3" x14ac:dyDescent="0.2">
      <c r="C278" s="98"/>
    </row>
    <row r="279" spans="3:3" x14ac:dyDescent="0.2">
      <c r="C279" s="98"/>
    </row>
    <row r="280" spans="3:3" x14ac:dyDescent="0.2">
      <c r="C280" s="98"/>
    </row>
    <row r="281" spans="3:3" x14ac:dyDescent="0.2">
      <c r="C281" s="98"/>
    </row>
    <row r="282" spans="3:3" x14ac:dyDescent="0.2">
      <c r="C282" s="98"/>
    </row>
    <row r="283" spans="3:3" x14ac:dyDescent="0.2">
      <c r="C283" s="98"/>
    </row>
    <row r="284" spans="3:3" x14ac:dyDescent="0.2">
      <c r="C284" s="98"/>
    </row>
    <row r="285" spans="3:3" x14ac:dyDescent="0.2">
      <c r="C285" s="98"/>
    </row>
    <row r="286" spans="3:3" x14ac:dyDescent="0.2">
      <c r="C286" s="98"/>
    </row>
    <row r="287" spans="3:3" x14ac:dyDescent="0.2">
      <c r="C287" s="98"/>
    </row>
    <row r="288" spans="3:3" x14ac:dyDescent="0.2">
      <c r="C288" s="98"/>
    </row>
    <row r="289" spans="3:3" x14ac:dyDescent="0.2">
      <c r="C289" s="98"/>
    </row>
    <row r="290" spans="3:3" x14ac:dyDescent="0.2">
      <c r="C290" s="98"/>
    </row>
    <row r="291" spans="3:3" x14ac:dyDescent="0.2">
      <c r="C291" s="98"/>
    </row>
    <row r="292" spans="3:3" x14ac:dyDescent="0.2">
      <c r="C292" s="98"/>
    </row>
    <row r="293" spans="3:3" x14ac:dyDescent="0.2">
      <c r="C293" s="98"/>
    </row>
    <row r="294" spans="3:3" x14ac:dyDescent="0.2">
      <c r="C294" s="98"/>
    </row>
    <row r="295" spans="3:3" x14ac:dyDescent="0.2">
      <c r="C295" s="98"/>
    </row>
    <row r="296" spans="3:3" x14ac:dyDescent="0.2">
      <c r="C296" s="98"/>
    </row>
    <row r="297" spans="3:3" x14ac:dyDescent="0.2">
      <c r="C297" s="98"/>
    </row>
    <row r="298" spans="3:3" x14ac:dyDescent="0.2">
      <c r="C298" s="98"/>
    </row>
    <row r="299" spans="3:3" x14ac:dyDescent="0.2">
      <c r="C299" s="98"/>
    </row>
    <row r="300" spans="3:3" x14ac:dyDescent="0.2">
      <c r="C300" s="98"/>
    </row>
    <row r="301" spans="3:3" x14ac:dyDescent="0.2">
      <c r="C301" s="98"/>
    </row>
    <row r="302" spans="3:3" x14ac:dyDescent="0.2">
      <c r="C302" s="98"/>
    </row>
    <row r="303" spans="3:3" x14ac:dyDescent="0.2">
      <c r="C303" s="98"/>
    </row>
    <row r="304" spans="3:3" x14ac:dyDescent="0.2">
      <c r="C304" s="98"/>
    </row>
    <row r="305" spans="3:3" x14ac:dyDescent="0.2">
      <c r="C305" s="98"/>
    </row>
    <row r="306" spans="3:3" x14ac:dyDescent="0.2">
      <c r="C306" s="98"/>
    </row>
    <row r="307" spans="3:3" x14ac:dyDescent="0.2">
      <c r="C307" s="98"/>
    </row>
    <row r="308" spans="3:3" x14ac:dyDescent="0.2">
      <c r="C308" s="98"/>
    </row>
    <row r="309" spans="3:3" x14ac:dyDescent="0.2">
      <c r="C309" s="98"/>
    </row>
    <row r="310" spans="3:3" x14ac:dyDescent="0.2">
      <c r="C310" s="98"/>
    </row>
    <row r="311" spans="3:3" x14ac:dyDescent="0.2">
      <c r="C311" s="98"/>
    </row>
    <row r="312" spans="3:3" x14ac:dyDescent="0.2">
      <c r="C312" s="98"/>
    </row>
    <row r="313" spans="3:3" x14ac:dyDescent="0.2">
      <c r="C313" s="98"/>
    </row>
    <row r="314" spans="3:3" x14ac:dyDescent="0.2">
      <c r="C314" s="98"/>
    </row>
    <row r="315" spans="3:3" x14ac:dyDescent="0.2">
      <c r="C315" s="98"/>
    </row>
    <row r="316" spans="3:3" x14ac:dyDescent="0.2">
      <c r="C316" s="98"/>
    </row>
    <row r="317" spans="3:3" x14ac:dyDescent="0.2">
      <c r="C317" s="98"/>
    </row>
    <row r="318" spans="3:3" x14ac:dyDescent="0.2">
      <c r="C318" s="98"/>
    </row>
    <row r="319" spans="3:3" x14ac:dyDescent="0.2">
      <c r="C319" s="98"/>
    </row>
    <row r="320" spans="3:3" x14ac:dyDescent="0.2">
      <c r="C320" s="98"/>
    </row>
    <row r="321" spans="3:3" x14ac:dyDescent="0.2">
      <c r="C321" s="98"/>
    </row>
    <row r="322" spans="3:3" x14ac:dyDescent="0.2">
      <c r="C322" s="98"/>
    </row>
    <row r="323" spans="3:3" x14ac:dyDescent="0.2">
      <c r="C323" s="98"/>
    </row>
    <row r="324" spans="3:3" x14ac:dyDescent="0.2">
      <c r="C324" s="98"/>
    </row>
    <row r="325" spans="3:3" x14ac:dyDescent="0.2">
      <c r="C325" s="98"/>
    </row>
    <row r="326" spans="3:3" x14ac:dyDescent="0.2">
      <c r="C326" s="98"/>
    </row>
    <row r="327" spans="3:3" x14ac:dyDescent="0.2">
      <c r="C327" s="98"/>
    </row>
    <row r="328" spans="3:3" x14ac:dyDescent="0.2">
      <c r="C328" s="98"/>
    </row>
    <row r="329" spans="3:3" x14ac:dyDescent="0.2">
      <c r="C329" s="98"/>
    </row>
    <row r="330" spans="3:3" x14ac:dyDescent="0.2">
      <c r="C330" s="98"/>
    </row>
    <row r="331" spans="3:3" x14ac:dyDescent="0.2">
      <c r="C331" s="98"/>
    </row>
    <row r="332" spans="3:3" x14ac:dyDescent="0.2">
      <c r="C332" s="98"/>
    </row>
    <row r="333" spans="3:3" x14ac:dyDescent="0.2">
      <c r="C333" s="98"/>
    </row>
    <row r="334" spans="3:3" x14ac:dyDescent="0.2">
      <c r="C334" s="98"/>
    </row>
    <row r="335" spans="3:3" x14ac:dyDescent="0.2">
      <c r="C335" s="98"/>
    </row>
    <row r="336" spans="3:3" x14ac:dyDescent="0.2">
      <c r="C336" s="98"/>
    </row>
    <row r="337" spans="3:3" x14ac:dyDescent="0.2">
      <c r="C337" s="98"/>
    </row>
    <row r="338" spans="3:3" x14ac:dyDescent="0.2">
      <c r="C338" s="98"/>
    </row>
    <row r="339" spans="3:3" x14ac:dyDescent="0.2">
      <c r="C339" s="98"/>
    </row>
    <row r="340" spans="3:3" x14ac:dyDescent="0.2">
      <c r="C340" s="98"/>
    </row>
    <row r="341" spans="3:3" x14ac:dyDescent="0.2">
      <c r="C341" s="98"/>
    </row>
    <row r="342" spans="3:3" x14ac:dyDescent="0.2">
      <c r="C342" s="98"/>
    </row>
    <row r="343" spans="3:3" x14ac:dyDescent="0.2">
      <c r="C343" s="98"/>
    </row>
    <row r="344" spans="3:3" x14ac:dyDescent="0.2">
      <c r="C344" s="98"/>
    </row>
    <row r="345" spans="3:3" x14ac:dyDescent="0.2">
      <c r="C345" s="98"/>
    </row>
    <row r="346" spans="3:3" x14ac:dyDescent="0.2">
      <c r="C346" s="98"/>
    </row>
    <row r="347" spans="3:3" x14ac:dyDescent="0.2">
      <c r="C347" s="98"/>
    </row>
    <row r="348" spans="3:3" x14ac:dyDescent="0.2">
      <c r="C348" s="98"/>
    </row>
    <row r="349" spans="3:3" x14ac:dyDescent="0.2">
      <c r="C349" s="98"/>
    </row>
    <row r="350" spans="3:3" x14ac:dyDescent="0.2">
      <c r="C350" s="98"/>
    </row>
    <row r="351" spans="3:3" x14ac:dyDescent="0.2">
      <c r="C351" s="98"/>
    </row>
    <row r="352" spans="3:3" x14ac:dyDescent="0.2">
      <c r="C352" s="98"/>
    </row>
    <row r="353" spans="3:3" x14ac:dyDescent="0.2">
      <c r="C353" s="98"/>
    </row>
    <row r="354" spans="3:3" x14ac:dyDescent="0.2">
      <c r="C354" s="98"/>
    </row>
    <row r="355" spans="3:3" x14ac:dyDescent="0.2">
      <c r="C355" s="98"/>
    </row>
    <row r="356" spans="3:3" x14ac:dyDescent="0.2">
      <c r="C356" s="98"/>
    </row>
    <row r="357" spans="3:3" x14ac:dyDescent="0.2">
      <c r="C357" s="98"/>
    </row>
    <row r="358" spans="3:3" x14ac:dyDescent="0.2">
      <c r="C358" s="98"/>
    </row>
    <row r="359" spans="3:3" x14ac:dyDescent="0.2">
      <c r="C359" s="98"/>
    </row>
    <row r="360" spans="3:3" x14ac:dyDescent="0.2">
      <c r="C360" s="98"/>
    </row>
    <row r="361" spans="3:3" x14ac:dyDescent="0.2">
      <c r="C361" s="98"/>
    </row>
    <row r="362" spans="3:3" x14ac:dyDescent="0.2">
      <c r="C362" s="98"/>
    </row>
    <row r="363" spans="3:3" x14ac:dyDescent="0.2">
      <c r="C363" s="98"/>
    </row>
    <row r="364" spans="3:3" x14ac:dyDescent="0.2">
      <c r="C364" s="98"/>
    </row>
  </sheetData>
  <sheetProtection formatCells="0" formatColumns="0" formatRows="0" insertColumns="0" insertHyperlinks="0" deleteColumns="0" deleteRows="0" sort="0" autoFilter="0" pivotTables="0"/>
  <protectedRanges>
    <protectedRange password="F33D" sqref="A34:J34" name="értékesítés"/>
  </protectedRanges>
  <mergeCells count="8">
    <mergeCell ref="E5:F5"/>
    <mergeCell ref="H5:I5"/>
    <mergeCell ref="A1:B1"/>
    <mergeCell ref="A5:A6"/>
    <mergeCell ref="B5:B6"/>
    <mergeCell ref="C5:C6"/>
    <mergeCell ref="A2:J2"/>
    <mergeCell ref="A3:J3"/>
  </mergeCells>
  <printOptions horizontalCentered="1"/>
  <pageMargins left="0.27559055118110237" right="0.35433070866141736" top="0.55118110236220474" bottom="0.78740157480314965" header="0.39370078740157483" footer="0.51181102362204722"/>
  <pageSetup paperSize="9" scale="57" orientation="portrait" horizontalDpi="360" verticalDpi="360" r:id="rId1"/>
  <headerFooter alignWithMargins="0">
    <oddHeader>&amp;R4. sz. táblázat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Normal="100" workbookViewId="0">
      <selection activeCell="D14" sqref="D14"/>
    </sheetView>
  </sheetViews>
  <sheetFormatPr defaultColWidth="9.140625" defaultRowHeight="12.75" x14ac:dyDescent="0.2"/>
  <cols>
    <col min="1" max="1" width="9.140625" style="81"/>
    <col min="2" max="2" width="48.28515625" style="81" customWidth="1"/>
    <col min="3" max="8" width="16.28515625" style="81" customWidth="1"/>
    <col min="9" max="16384" width="9.140625" style="81"/>
  </cols>
  <sheetData>
    <row r="1" spans="1:8" ht="15.6" x14ac:dyDescent="0.3">
      <c r="A1" s="80" t="str">
        <f>értékesítés!A1</f>
        <v>Bv. Holding Kft.</v>
      </c>
      <c r="B1" s="3"/>
      <c r="C1" s="3"/>
      <c r="D1" s="99"/>
      <c r="E1" s="99"/>
      <c r="F1" s="99"/>
      <c r="G1" s="99"/>
      <c r="H1" s="99"/>
    </row>
    <row r="2" spans="1:8" x14ac:dyDescent="0.2">
      <c r="B2" s="261" t="s">
        <v>88</v>
      </c>
      <c r="C2" s="261"/>
      <c r="D2" s="261"/>
      <c r="E2" s="261"/>
      <c r="F2" s="261"/>
      <c r="G2" s="261"/>
      <c r="H2" s="261"/>
    </row>
    <row r="3" spans="1:8" x14ac:dyDescent="0.2">
      <c r="B3" s="262"/>
      <c r="C3" s="262"/>
      <c r="D3" s="262"/>
      <c r="E3" s="262"/>
      <c r="F3" s="262"/>
      <c r="G3" s="262"/>
      <c r="H3" s="262"/>
    </row>
    <row r="4" spans="1:8" ht="15" customHeight="1" x14ac:dyDescent="0.3">
      <c r="B4" s="265" t="str">
        <f>Fedlap!B6</f>
        <v>2024.01.01 - 2024.12.31.</v>
      </c>
      <c r="C4" s="265"/>
      <c r="D4" s="265"/>
      <c r="E4" s="265"/>
      <c r="F4" s="265"/>
      <c r="G4" s="265"/>
      <c r="H4" s="265"/>
    </row>
    <row r="5" spans="1:8" ht="12.95" x14ac:dyDescent="0.3">
      <c r="H5" s="100" t="s">
        <v>100</v>
      </c>
    </row>
    <row r="6" spans="1:8" x14ac:dyDescent="0.2">
      <c r="B6" s="263"/>
      <c r="C6" s="263" t="s">
        <v>89</v>
      </c>
      <c r="D6" s="263" t="s">
        <v>90</v>
      </c>
      <c r="E6" s="263"/>
      <c r="F6" s="263"/>
      <c r="G6" s="263"/>
      <c r="H6" s="263"/>
    </row>
    <row r="7" spans="1:8" x14ac:dyDescent="0.2">
      <c r="B7" s="264"/>
      <c r="C7" s="263"/>
      <c r="D7" s="101" t="s">
        <v>91</v>
      </c>
      <c r="E7" s="101" t="s">
        <v>92</v>
      </c>
      <c r="F7" s="101" t="s">
        <v>93</v>
      </c>
      <c r="G7" s="101" t="s">
        <v>94</v>
      </c>
      <c r="H7" s="102" t="s">
        <v>95</v>
      </c>
    </row>
    <row r="8" spans="1:8" ht="36.75" customHeight="1" x14ac:dyDescent="0.2">
      <c r="A8" s="258" t="s">
        <v>438</v>
      </c>
      <c r="B8" s="103" t="s">
        <v>96</v>
      </c>
      <c r="C8" s="104"/>
      <c r="D8" s="104"/>
      <c r="E8" s="104"/>
      <c r="F8" s="104"/>
      <c r="G8" s="105"/>
      <c r="H8" s="106">
        <f>E8+F8+G8+D8</f>
        <v>0</v>
      </c>
    </row>
    <row r="9" spans="1:8" ht="36.75" customHeight="1" x14ac:dyDescent="0.2">
      <c r="A9" s="259"/>
      <c r="B9" s="107" t="s">
        <v>97</v>
      </c>
      <c r="C9" s="108"/>
      <c r="D9" s="108"/>
      <c r="E9" s="108"/>
      <c r="F9" s="108"/>
      <c r="G9" s="109"/>
      <c r="H9" s="106">
        <f t="shared" ref="H9:H16" si="0">E9+F9+G9+D9</f>
        <v>0</v>
      </c>
    </row>
    <row r="10" spans="1:8" ht="36.75" customHeight="1" thickBot="1" x14ac:dyDescent="0.25">
      <c r="A10" s="259"/>
      <c r="B10" s="110" t="s">
        <v>98</v>
      </c>
      <c r="C10" s="111">
        <f>+'egyéb beruházások'!C10</f>
        <v>50000</v>
      </c>
      <c r="D10" s="111">
        <f>+'egyéb beruházások'!D10</f>
        <v>50000</v>
      </c>
      <c r="E10" s="111"/>
      <c r="F10" s="111"/>
      <c r="G10" s="112"/>
      <c r="H10" s="106">
        <f t="shared" si="0"/>
        <v>50000</v>
      </c>
    </row>
    <row r="11" spans="1:8" ht="36.75" customHeight="1" thickTop="1" thickBot="1" x14ac:dyDescent="0.25">
      <c r="A11" s="260"/>
      <c r="B11" s="103" t="s">
        <v>440</v>
      </c>
      <c r="C11" s="104">
        <f>C10+C8+C9</f>
        <v>50000</v>
      </c>
      <c r="D11" s="104">
        <f>D10+D8+D9</f>
        <v>50000</v>
      </c>
      <c r="E11" s="104">
        <f>E10+E8+E9</f>
        <v>0</v>
      </c>
      <c r="F11" s="104">
        <f>F10+F8+F9</f>
        <v>0</v>
      </c>
      <c r="G11" s="105">
        <f>G10+G8+G9</f>
        <v>0</v>
      </c>
      <c r="H11" s="106">
        <f t="shared" si="0"/>
        <v>50000</v>
      </c>
    </row>
    <row r="12" spans="1:8" ht="36.75" customHeight="1" thickTop="1" x14ac:dyDescent="0.2">
      <c r="A12" s="258" t="s">
        <v>439</v>
      </c>
      <c r="B12" s="113" t="s">
        <v>96</v>
      </c>
      <c r="C12" s="114"/>
      <c r="D12" s="114"/>
      <c r="E12" s="114"/>
      <c r="F12" s="114"/>
      <c r="G12" s="115"/>
      <c r="H12" s="106">
        <f t="shared" si="0"/>
        <v>0</v>
      </c>
    </row>
    <row r="13" spans="1:8" ht="36.75" customHeight="1" x14ac:dyDescent="0.2">
      <c r="A13" s="259"/>
      <c r="B13" s="107" t="s">
        <v>97</v>
      </c>
      <c r="C13" s="108"/>
      <c r="D13" s="108"/>
      <c r="E13" s="108"/>
      <c r="F13" s="108"/>
      <c r="G13" s="109"/>
      <c r="H13" s="106">
        <f t="shared" si="0"/>
        <v>0</v>
      </c>
    </row>
    <row r="14" spans="1:8" ht="36.75" customHeight="1" thickBot="1" x14ac:dyDescent="0.25">
      <c r="A14" s="259"/>
      <c r="B14" s="110" t="s">
        <v>98</v>
      </c>
      <c r="C14" s="111">
        <f>+'egyéb beruházások'!C8+'egyéb beruházások'!C11</f>
        <v>410000</v>
      </c>
      <c r="D14" s="111">
        <f>+'egyéb beruházások'!D8+'egyéb beruházások'!D11</f>
        <v>410000</v>
      </c>
      <c r="E14" s="111"/>
      <c r="F14" s="111"/>
      <c r="G14" s="112"/>
      <c r="H14" s="106">
        <f t="shared" si="0"/>
        <v>410000</v>
      </c>
    </row>
    <row r="15" spans="1:8" ht="36.75" customHeight="1" thickTop="1" x14ac:dyDescent="0.2">
      <c r="A15" s="260"/>
      <c r="B15" s="103" t="s">
        <v>441</v>
      </c>
      <c r="C15" s="104">
        <f>C14+C12+C13</f>
        <v>410000</v>
      </c>
      <c r="D15" s="104">
        <f>D14+D12+D13</f>
        <v>410000</v>
      </c>
      <c r="E15" s="104">
        <f>E14+E12+E13</f>
        <v>0</v>
      </c>
      <c r="F15" s="104">
        <f>F14+F12+F13</f>
        <v>0</v>
      </c>
      <c r="G15" s="105">
        <f>G14+G12+G13</f>
        <v>0</v>
      </c>
      <c r="H15" s="106">
        <f t="shared" si="0"/>
        <v>410000</v>
      </c>
    </row>
    <row r="16" spans="1:8" ht="36.75" customHeight="1" x14ac:dyDescent="0.2">
      <c r="B16" s="103" t="s">
        <v>442</v>
      </c>
      <c r="C16" s="104">
        <f>C15+C11</f>
        <v>460000</v>
      </c>
      <c r="D16" s="104">
        <f>D15+D11</f>
        <v>460000</v>
      </c>
      <c r="E16" s="104">
        <f>E15+E11</f>
        <v>0</v>
      </c>
      <c r="F16" s="104">
        <f>F15+F11</f>
        <v>0</v>
      </c>
      <c r="G16" s="105">
        <f>G15+G11</f>
        <v>0</v>
      </c>
      <c r="H16" s="106">
        <f t="shared" si="0"/>
        <v>460000</v>
      </c>
    </row>
    <row r="17" spans="3:8" ht="12.95" x14ac:dyDescent="0.3">
      <c r="C17" s="116" t="s">
        <v>168</v>
      </c>
      <c r="D17" s="116" t="s">
        <v>168</v>
      </c>
      <c r="E17" s="116" t="s">
        <v>168</v>
      </c>
      <c r="F17" s="116" t="s">
        <v>168</v>
      </c>
      <c r="G17" s="116" t="s">
        <v>168</v>
      </c>
      <c r="H17" s="116" t="s">
        <v>168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F33D" sqref="C8:H16" name="Beruházás összesítés"/>
  </protectedRanges>
  <mergeCells count="7">
    <mergeCell ref="A12:A15"/>
    <mergeCell ref="B2:H3"/>
    <mergeCell ref="B6:B7"/>
    <mergeCell ref="C6:C7"/>
    <mergeCell ref="D6:H6"/>
    <mergeCell ref="A8:A11"/>
    <mergeCell ref="B4:H4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5" orientation="landscape" r:id="rId1"/>
  <headerFooter>
    <oddHeader>&amp;R5. sz. táblázat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58"/>
  <sheetViews>
    <sheetView showGridLines="0" zoomScaleNormal="100" workbookViewId="0">
      <selection activeCell="A3" sqref="A3:H3"/>
    </sheetView>
  </sheetViews>
  <sheetFormatPr defaultColWidth="8" defaultRowHeight="12.75" x14ac:dyDescent="0.2"/>
  <cols>
    <col min="1" max="2" width="27.28515625" style="81" customWidth="1"/>
    <col min="3" max="3" width="9.7109375" style="81" customWidth="1"/>
    <col min="4" max="4" width="10" style="81" customWidth="1"/>
    <col min="5" max="5" width="9.85546875" style="81" customWidth="1"/>
    <col min="6" max="6" width="9" style="81" customWidth="1"/>
    <col min="7" max="7" width="9.85546875" style="81" customWidth="1"/>
    <col min="8" max="8" width="9.7109375" style="81" customWidth="1"/>
    <col min="9" max="10" width="7" style="81" customWidth="1"/>
    <col min="11" max="16384" width="8" style="81"/>
  </cols>
  <sheetData>
    <row r="1" spans="1:33" s="99" customFormat="1" ht="18" customHeight="1" x14ac:dyDescent="0.35">
      <c r="A1" s="266" t="str">
        <f>Fedlap!B2</f>
        <v>Bv. Holding Kft.</v>
      </c>
      <c r="B1" s="266">
        <f>Fedlap!C2</f>
        <v>0</v>
      </c>
      <c r="C1" s="266">
        <f>Fedlap!D2</f>
        <v>0</v>
      </c>
    </row>
    <row r="2" spans="1:33" ht="26.1" customHeight="1" x14ac:dyDescent="0.2">
      <c r="A2" s="269" t="s">
        <v>99</v>
      </c>
      <c r="B2" s="269"/>
      <c r="C2" s="269"/>
      <c r="D2" s="269"/>
      <c r="E2" s="269"/>
      <c r="F2" s="269"/>
      <c r="G2" s="269"/>
      <c r="H2" s="269"/>
    </row>
    <row r="3" spans="1:33" s="99" customFormat="1" ht="26.1" customHeight="1" x14ac:dyDescent="0.35">
      <c r="A3" s="270" t="str">
        <f>értékesítés!A3</f>
        <v>2024.01.01 - 2024.12.31.</v>
      </c>
      <c r="B3" s="270"/>
      <c r="C3" s="270"/>
      <c r="D3" s="270"/>
      <c r="E3" s="270"/>
      <c r="F3" s="270"/>
      <c r="G3" s="270"/>
      <c r="H3" s="270"/>
    </row>
    <row r="4" spans="1:33" ht="15.6" x14ac:dyDescent="0.3">
      <c r="A4" s="117"/>
      <c r="B4" s="268"/>
      <c r="C4" s="268"/>
      <c r="D4" s="118"/>
      <c r="E4" s="117"/>
      <c r="H4" s="118" t="s">
        <v>100</v>
      </c>
    </row>
    <row r="5" spans="1:33" ht="12.75" customHeight="1" x14ac:dyDescent="0.2">
      <c r="A5" s="263" t="s">
        <v>101</v>
      </c>
      <c r="B5" s="263" t="s">
        <v>102</v>
      </c>
      <c r="C5" s="267" t="s">
        <v>89</v>
      </c>
      <c r="D5" s="267" t="s">
        <v>90</v>
      </c>
      <c r="E5" s="267"/>
      <c r="F5" s="267"/>
      <c r="G5" s="267"/>
      <c r="H5" s="267"/>
    </row>
    <row r="6" spans="1:33" ht="39.6" customHeight="1" x14ac:dyDescent="0.2">
      <c r="A6" s="263"/>
      <c r="B6" s="263"/>
      <c r="C6" s="267"/>
      <c r="D6" s="119" t="s">
        <v>91</v>
      </c>
      <c r="E6" s="119" t="s">
        <v>92</v>
      </c>
      <c r="F6" s="119" t="s">
        <v>93</v>
      </c>
      <c r="G6" s="119" t="s">
        <v>94</v>
      </c>
      <c r="H6" s="120" t="s">
        <v>95</v>
      </c>
      <c r="I6" s="86"/>
    </row>
    <row r="7" spans="1:33" ht="25.5" customHeight="1" x14ac:dyDescent="0.2">
      <c r="A7" s="121" t="s">
        <v>103</v>
      </c>
      <c r="B7" s="121"/>
      <c r="C7" s="122">
        <f t="shared" ref="C7:H7" si="0">SUM(C8:C437)</f>
        <v>0</v>
      </c>
      <c r="D7" s="122">
        <f t="shared" si="0"/>
        <v>0</v>
      </c>
      <c r="E7" s="122">
        <f t="shared" si="0"/>
        <v>0</v>
      </c>
      <c r="F7" s="122">
        <f t="shared" si="0"/>
        <v>0</v>
      </c>
      <c r="G7" s="122">
        <f t="shared" si="0"/>
        <v>0</v>
      </c>
      <c r="H7" s="122">
        <f t="shared" si="0"/>
        <v>0</v>
      </c>
      <c r="I7" s="123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</row>
    <row r="8" spans="1:33" s="129" customFormat="1" ht="25.15" customHeight="1" x14ac:dyDescent="0.3">
      <c r="A8" s="124"/>
      <c r="B8" s="125"/>
      <c r="C8" s="126"/>
      <c r="D8" s="126"/>
      <c r="E8" s="126"/>
      <c r="F8" s="126"/>
      <c r="G8" s="126"/>
      <c r="H8" s="127">
        <f t="shared" ref="H8:H35" si="1">E8+F8+G8</f>
        <v>0</v>
      </c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</row>
    <row r="9" spans="1:33" s="129" customFormat="1" ht="25.15" customHeight="1" x14ac:dyDescent="0.3">
      <c r="A9" s="130"/>
      <c r="B9" s="131"/>
      <c r="C9" s="132"/>
      <c r="D9" s="132"/>
      <c r="E9" s="132"/>
      <c r="F9" s="132"/>
      <c r="G9" s="132"/>
      <c r="H9" s="127">
        <f>E9+F9+G9</f>
        <v>0</v>
      </c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</row>
    <row r="10" spans="1:33" s="129" customFormat="1" ht="25.15" customHeight="1" x14ac:dyDescent="0.3">
      <c r="A10" s="130"/>
      <c r="B10" s="131"/>
      <c r="C10" s="132"/>
      <c r="D10" s="132"/>
      <c r="E10" s="132"/>
      <c r="F10" s="132"/>
      <c r="G10" s="132"/>
      <c r="H10" s="133">
        <f>E10+F10+G10</f>
        <v>0</v>
      </c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</row>
    <row r="11" spans="1:33" s="129" customFormat="1" ht="25.15" customHeight="1" x14ac:dyDescent="0.3">
      <c r="A11" s="130"/>
      <c r="B11" s="131"/>
      <c r="C11" s="132"/>
      <c r="D11" s="132"/>
      <c r="E11" s="132"/>
      <c r="F11" s="132"/>
      <c r="G11" s="132"/>
      <c r="H11" s="133">
        <f t="shared" si="1"/>
        <v>0</v>
      </c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</row>
    <row r="12" spans="1:33" s="129" customFormat="1" ht="25.15" customHeight="1" x14ac:dyDescent="0.3">
      <c r="A12" s="130"/>
      <c r="B12" s="131"/>
      <c r="C12" s="132"/>
      <c r="D12" s="132"/>
      <c r="E12" s="132"/>
      <c r="F12" s="132"/>
      <c r="G12" s="132"/>
      <c r="H12" s="133">
        <f t="shared" si="1"/>
        <v>0</v>
      </c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</row>
    <row r="13" spans="1:33" s="129" customFormat="1" ht="25.15" customHeight="1" x14ac:dyDescent="0.3">
      <c r="A13" s="130"/>
      <c r="B13" s="131"/>
      <c r="C13" s="132"/>
      <c r="D13" s="132"/>
      <c r="E13" s="132"/>
      <c r="F13" s="132"/>
      <c r="G13" s="132"/>
      <c r="H13" s="133">
        <f>E13+F13+G13</f>
        <v>0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</row>
    <row r="14" spans="1:33" s="129" customFormat="1" ht="25.15" customHeight="1" x14ac:dyDescent="0.3">
      <c r="A14" s="130"/>
      <c r="B14" s="131"/>
      <c r="C14" s="132"/>
      <c r="D14" s="132"/>
      <c r="E14" s="132"/>
      <c r="F14" s="132"/>
      <c r="G14" s="132"/>
      <c r="H14" s="133">
        <f t="shared" si="1"/>
        <v>0</v>
      </c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</row>
    <row r="15" spans="1:33" s="129" customFormat="1" ht="25.15" customHeight="1" x14ac:dyDescent="0.3">
      <c r="A15" s="130"/>
      <c r="B15" s="131"/>
      <c r="C15" s="132"/>
      <c r="D15" s="132"/>
      <c r="E15" s="132"/>
      <c r="F15" s="132"/>
      <c r="G15" s="132"/>
      <c r="H15" s="133">
        <f t="shared" si="1"/>
        <v>0</v>
      </c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</row>
    <row r="16" spans="1:33" s="129" customFormat="1" ht="25.15" customHeight="1" x14ac:dyDescent="0.3">
      <c r="A16" s="130"/>
      <c r="B16" s="131"/>
      <c r="C16" s="132"/>
      <c r="D16" s="132"/>
      <c r="E16" s="132"/>
      <c r="F16" s="132"/>
      <c r="G16" s="132"/>
      <c r="H16" s="133">
        <f t="shared" si="1"/>
        <v>0</v>
      </c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</row>
    <row r="17" spans="1:33" s="129" customFormat="1" ht="25.15" customHeight="1" x14ac:dyDescent="0.3">
      <c r="A17" s="130"/>
      <c r="B17" s="131"/>
      <c r="C17" s="132"/>
      <c r="D17" s="132"/>
      <c r="E17" s="132"/>
      <c r="F17" s="132"/>
      <c r="G17" s="132"/>
      <c r="H17" s="133">
        <f t="shared" si="1"/>
        <v>0</v>
      </c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</row>
    <row r="18" spans="1:33" s="129" customFormat="1" ht="25.15" customHeight="1" x14ac:dyDescent="0.3">
      <c r="A18" s="130"/>
      <c r="B18" s="131"/>
      <c r="C18" s="132"/>
      <c r="D18" s="132"/>
      <c r="E18" s="132"/>
      <c r="F18" s="132"/>
      <c r="G18" s="132"/>
      <c r="H18" s="133">
        <f t="shared" si="1"/>
        <v>0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</row>
    <row r="19" spans="1:33" s="129" customFormat="1" ht="25.15" customHeight="1" x14ac:dyDescent="0.3">
      <c r="A19" s="130"/>
      <c r="B19" s="131"/>
      <c r="C19" s="132"/>
      <c r="D19" s="132"/>
      <c r="E19" s="132"/>
      <c r="F19" s="132"/>
      <c r="G19" s="132"/>
      <c r="H19" s="133">
        <f t="shared" si="1"/>
        <v>0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</row>
    <row r="20" spans="1:33" s="129" customFormat="1" ht="25.15" customHeight="1" x14ac:dyDescent="0.3">
      <c r="A20" s="130"/>
      <c r="B20" s="131"/>
      <c r="C20" s="132"/>
      <c r="D20" s="132"/>
      <c r="E20" s="132"/>
      <c r="F20" s="132"/>
      <c r="G20" s="132"/>
      <c r="H20" s="133">
        <f t="shared" si="1"/>
        <v>0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</row>
    <row r="21" spans="1:33" s="129" customFormat="1" ht="25.15" customHeight="1" x14ac:dyDescent="0.2">
      <c r="A21" s="130"/>
      <c r="B21" s="131"/>
      <c r="C21" s="132"/>
      <c r="D21" s="132"/>
      <c r="E21" s="132"/>
      <c r="F21" s="132"/>
      <c r="G21" s="132"/>
      <c r="H21" s="133">
        <f t="shared" si="1"/>
        <v>0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</row>
    <row r="22" spans="1:33" s="129" customFormat="1" ht="25.15" customHeight="1" x14ac:dyDescent="0.2">
      <c r="A22" s="130"/>
      <c r="B22" s="131"/>
      <c r="C22" s="132"/>
      <c r="D22" s="132"/>
      <c r="E22" s="132"/>
      <c r="F22" s="132"/>
      <c r="G22" s="132"/>
      <c r="H22" s="133">
        <f t="shared" si="1"/>
        <v>0</v>
      </c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</row>
    <row r="23" spans="1:33" s="129" customFormat="1" ht="25.15" customHeight="1" x14ac:dyDescent="0.2">
      <c r="A23" s="130"/>
      <c r="B23" s="131"/>
      <c r="C23" s="132"/>
      <c r="D23" s="132"/>
      <c r="E23" s="132"/>
      <c r="F23" s="132"/>
      <c r="G23" s="132"/>
      <c r="H23" s="133">
        <f t="shared" si="1"/>
        <v>0</v>
      </c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</row>
    <row r="24" spans="1:33" s="129" customFormat="1" ht="25.15" customHeight="1" x14ac:dyDescent="0.2">
      <c r="A24" s="130"/>
      <c r="B24" s="131"/>
      <c r="C24" s="132"/>
      <c r="D24" s="132"/>
      <c r="E24" s="132"/>
      <c r="F24" s="132"/>
      <c r="G24" s="132"/>
      <c r="H24" s="133">
        <f t="shared" si="1"/>
        <v>0</v>
      </c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</row>
    <row r="25" spans="1:33" s="129" customFormat="1" ht="25.15" customHeight="1" x14ac:dyDescent="0.2">
      <c r="A25" s="130"/>
      <c r="B25" s="131"/>
      <c r="C25" s="132"/>
      <c r="D25" s="132"/>
      <c r="E25" s="132"/>
      <c r="F25" s="132"/>
      <c r="G25" s="132"/>
      <c r="H25" s="133">
        <f t="shared" si="1"/>
        <v>0</v>
      </c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</row>
    <row r="26" spans="1:33" s="129" customFormat="1" ht="25.15" customHeight="1" x14ac:dyDescent="0.2">
      <c r="A26" s="130"/>
      <c r="B26" s="131"/>
      <c r="C26" s="132"/>
      <c r="D26" s="132"/>
      <c r="E26" s="132"/>
      <c r="F26" s="132"/>
      <c r="G26" s="132"/>
      <c r="H26" s="133">
        <f t="shared" si="1"/>
        <v>0</v>
      </c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</row>
    <row r="27" spans="1:33" s="129" customFormat="1" ht="25.15" customHeight="1" x14ac:dyDescent="0.2">
      <c r="A27" s="130"/>
      <c r="B27" s="131"/>
      <c r="C27" s="132"/>
      <c r="D27" s="132"/>
      <c r="E27" s="132"/>
      <c r="F27" s="132"/>
      <c r="G27" s="132"/>
      <c r="H27" s="133">
        <f t="shared" si="1"/>
        <v>0</v>
      </c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</row>
    <row r="28" spans="1:33" s="129" customFormat="1" ht="25.15" customHeight="1" x14ac:dyDescent="0.2">
      <c r="A28" s="130"/>
      <c r="B28" s="131"/>
      <c r="C28" s="132"/>
      <c r="D28" s="132"/>
      <c r="E28" s="132"/>
      <c r="F28" s="132"/>
      <c r="G28" s="132"/>
      <c r="H28" s="133">
        <f t="shared" si="1"/>
        <v>0</v>
      </c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</row>
    <row r="29" spans="1:33" s="129" customFormat="1" ht="25.15" customHeight="1" x14ac:dyDescent="0.2">
      <c r="A29" s="130"/>
      <c r="B29" s="131"/>
      <c r="C29" s="132"/>
      <c r="D29" s="132"/>
      <c r="E29" s="132"/>
      <c r="F29" s="132"/>
      <c r="G29" s="132"/>
      <c r="H29" s="133">
        <f t="shared" si="1"/>
        <v>0</v>
      </c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</row>
    <row r="30" spans="1:33" s="129" customFormat="1" ht="25.15" customHeight="1" x14ac:dyDescent="0.2">
      <c r="A30" s="130"/>
      <c r="B30" s="131"/>
      <c r="C30" s="132"/>
      <c r="D30" s="132"/>
      <c r="E30" s="132"/>
      <c r="F30" s="132"/>
      <c r="G30" s="132"/>
      <c r="H30" s="133">
        <f t="shared" si="1"/>
        <v>0</v>
      </c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</row>
    <row r="31" spans="1:33" s="129" customFormat="1" ht="25.15" customHeight="1" x14ac:dyDescent="0.2">
      <c r="A31" s="130"/>
      <c r="B31" s="131"/>
      <c r="C31" s="132"/>
      <c r="D31" s="132"/>
      <c r="E31" s="132"/>
      <c r="F31" s="132"/>
      <c r="G31" s="132"/>
      <c r="H31" s="133">
        <f t="shared" si="1"/>
        <v>0</v>
      </c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</row>
    <row r="32" spans="1:33" s="129" customFormat="1" ht="25.15" customHeight="1" x14ac:dyDescent="0.2">
      <c r="A32" s="130"/>
      <c r="B32" s="131"/>
      <c r="C32" s="132"/>
      <c r="D32" s="132"/>
      <c r="E32" s="132"/>
      <c r="F32" s="132"/>
      <c r="G32" s="132"/>
      <c r="H32" s="133">
        <f t="shared" si="1"/>
        <v>0</v>
      </c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</row>
    <row r="33" spans="1:33" s="129" customFormat="1" ht="25.15" customHeight="1" x14ac:dyDescent="0.2">
      <c r="A33" s="130"/>
      <c r="B33" s="131"/>
      <c r="C33" s="132"/>
      <c r="D33" s="132"/>
      <c r="E33" s="132"/>
      <c r="F33" s="132"/>
      <c r="G33" s="132"/>
      <c r="H33" s="133">
        <f t="shared" si="1"/>
        <v>0</v>
      </c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</row>
    <row r="34" spans="1:33" s="129" customFormat="1" ht="25.15" customHeight="1" x14ac:dyDescent="0.2">
      <c r="A34" s="130"/>
      <c r="B34" s="131"/>
      <c r="C34" s="132"/>
      <c r="D34" s="132"/>
      <c r="E34" s="132"/>
      <c r="F34" s="132"/>
      <c r="G34" s="132"/>
      <c r="H34" s="133">
        <f t="shared" si="1"/>
        <v>0</v>
      </c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</row>
    <row r="35" spans="1:33" s="129" customFormat="1" ht="25.15" customHeight="1" x14ac:dyDescent="0.2">
      <c r="A35" s="130"/>
      <c r="B35" s="131"/>
      <c r="C35" s="132"/>
      <c r="D35" s="132"/>
      <c r="E35" s="132"/>
      <c r="F35" s="132"/>
      <c r="G35" s="132"/>
      <c r="H35" s="133">
        <f t="shared" si="1"/>
        <v>0</v>
      </c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</row>
    <row r="36" spans="1:33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</row>
    <row r="37" spans="1:33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</row>
    <row r="38" spans="1:33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</row>
    <row r="39" spans="1:33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</row>
    <row r="40" spans="1:33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</row>
    <row r="41" spans="1:33" x14ac:dyDescent="0.2">
      <c r="A41" s="86" t="s">
        <v>104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</row>
    <row r="42" spans="1:33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</row>
    <row r="43" spans="1:33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</row>
    <row r="44" spans="1:33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</row>
    <row r="45" spans="1:33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</row>
    <row r="46" spans="1:33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</row>
    <row r="47" spans="1:33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</row>
    <row r="48" spans="1:33" x14ac:dyDescent="0.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</row>
    <row r="49" spans="1:33" x14ac:dyDescent="0.2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</row>
    <row r="50" spans="1:33" x14ac:dyDescent="0.2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</row>
    <row r="51" spans="1:33" x14ac:dyDescent="0.2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</row>
    <row r="52" spans="1:33" x14ac:dyDescent="0.2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</row>
    <row r="53" spans="1:33" x14ac:dyDescent="0.2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</row>
    <row r="54" spans="1:33" x14ac:dyDescent="0.2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</row>
    <row r="55" spans="1:33" x14ac:dyDescent="0.2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</row>
    <row r="56" spans="1:33" x14ac:dyDescent="0.2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</row>
    <row r="57" spans="1:33" x14ac:dyDescent="0.2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</row>
    <row r="58" spans="1:33" x14ac:dyDescent="0.2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</row>
    <row r="59" spans="1:33" x14ac:dyDescent="0.2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</row>
    <row r="60" spans="1:33" x14ac:dyDescent="0.2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</row>
    <row r="61" spans="1:33" x14ac:dyDescent="0.2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</row>
    <row r="62" spans="1:33" x14ac:dyDescent="0.2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</row>
    <row r="63" spans="1:33" x14ac:dyDescent="0.2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</row>
    <row r="64" spans="1:33" x14ac:dyDescent="0.2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</row>
    <row r="65" spans="1:33" x14ac:dyDescent="0.2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</row>
    <row r="66" spans="1:33" x14ac:dyDescent="0.2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</row>
    <row r="67" spans="1:33" x14ac:dyDescent="0.2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</row>
    <row r="68" spans="1:33" x14ac:dyDescent="0.2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</row>
    <row r="69" spans="1:33" x14ac:dyDescent="0.2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</row>
    <row r="70" spans="1:33" x14ac:dyDescent="0.2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</row>
    <row r="71" spans="1:33" x14ac:dyDescent="0.2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</row>
    <row r="72" spans="1:33" x14ac:dyDescent="0.2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</row>
    <row r="73" spans="1:33" x14ac:dyDescent="0.2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</row>
    <row r="74" spans="1:33" x14ac:dyDescent="0.2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</row>
    <row r="75" spans="1:33" x14ac:dyDescent="0.2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</row>
    <row r="76" spans="1:33" x14ac:dyDescent="0.2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</row>
    <row r="77" spans="1:33" x14ac:dyDescent="0.2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</row>
    <row r="78" spans="1:33" x14ac:dyDescent="0.2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</row>
    <row r="79" spans="1:33" x14ac:dyDescent="0.2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</row>
    <row r="80" spans="1:33" x14ac:dyDescent="0.2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</row>
    <row r="81" spans="1:33" x14ac:dyDescent="0.2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</row>
    <row r="82" spans="1:33" x14ac:dyDescent="0.2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</row>
    <row r="83" spans="1:33" x14ac:dyDescent="0.2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</row>
    <row r="84" spans="1:33" x14ac:dyDescent="0.2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</row>
    <row r="85" spans="1:33" x14ac:dyDescent="0.2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</row>
    <row r="86" spans="1:33" x14ac:dyDescent="0.2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</row>
    <row r="87" spans="1:33" x14ac:dyDescent="0.2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</row>
    <row r="88" spans="1:33" x14ac:dyDescent="0.2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</row>
    <row r="89" spans="1:33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</row>
    <row r="90" spans="1:33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</row>
    <row r="91" spans="1:33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</row>
    <row r="92" spans="1:33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</row>
    <row r="93" spans="1:33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</row>
    <row r="94" spans="1:33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</row>
    <row r="95" spans="1:33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</row>
    <row r="96" spans="1:33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</row>
    <row r="97" spans="1:33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</row>
    <row r="98" spans="1:33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</row>
    <row r="99" spans="1:33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</row>
    <row r="100" spans="1:33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</row>
    <row r="101" spans="1:33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</row>
    <row r="102" spans="1:33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</row>
    <row r="103" spans="1:33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</row>
    <row r="104" spans="1:33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</row>
    <row r="105" spans="1:33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</row>
    <row r="106" spans="1:33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</row>
    <row r="107" spans="1:33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</row>
    <row r="108" spans="1:33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</row>
    <row r="109" spans="1:33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</row>
    <row r="110" spans="1:33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</row>
    <row r="111" spans="1:33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</row>
    <row r="112" spans="1:33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</row>
    <row r="113" spans="1:33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</row>
    <row r="114" spans="1:33" x14ac:dyDescent="0.2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</row>
    <row r="115" spans="1:33" x14ac:dyDescent="0.2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</row>
    <row r="116" spans="1:33" x14ac:dyDescent="0.2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</row>
    <row r="117" spans="1:33" x14ac:dyDescent="0.2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</row>
    <row r="118" spans="1:33" x14ac:dyDescent="0.2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</row>
    <row r="119" spans="1:33" x14ac:dyDescent="0.2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</row>
    <row r="120" spans="1:33" x14ac:dyDescent="0.2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</row>
    <row r="121" spans="1:33" x14ac:dyDescent="0.2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</row>
    <row r="122" spans="1:33" x14ac:dyDescent="0.2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</row>
    <row r="123" spans="1:33" x14ac:dyDescent="0.2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</row>
    <row r="124" spans="1:33" x14ac:dyDescent="0.2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</row>
    <row r="125" spans="1:33" x14ac:dyDescent="0.2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</row>
    <row r="126" spans="1:33" x14ac:dyDescent="0.2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</row>
    <row r="127" spans="1:33" x14ac:dyDescent="0.2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</row>
    <row r="128" spans="1:33" x14ac:dyDescent="0.2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</row>
    <row r="129" spans="1:33" x14ac:dyDescent="0.2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</row>
    <row r="130" spans="1:33" x14ac:dyDescent="0.2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</row>
    <row r="131" spans="1:33" x14ac:dyDescent="0.2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</row>
    <row r="132" spans="1:33" x14ac:dyDescent="0.2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</row>
    <row r="133" spans="1:33" x14ac:dyDescent="0.2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</row>
    <row r="134" spans="1:33" x14ac:dyDescent="0.2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</row>
    <row r="135" spans="1:33" x14ac:dyDescent="0.2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</row>
    <row r="136" spans="1:33" x14ac:dyDescent="0.2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</row>
    <row r="137" spans="1:33" x14ac:dyDescent="0.2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</row>
    <row r="138" spans="1:33" x14ac:dyDescent="0.2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</row>
    <row r="139" spans="1:33" x14ac:dyDescent="0.2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</row>
    <row r="140" spans="1:33" x14ac:dyDescent="0.2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</row>
    <row r="141" spans="1:33" x14ac:dyDescent="0.2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</row>
    <row r="142" spans="1:33" x14ac:dyDescent="0.2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</row>
    <row r="143" spans="1:33" x14ac:dyDescent="0.2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</row>
    <row r="144" spans="1:33" x14ac:dyDescent="0.2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</row>
    <row r="145" spans="1:33" x14ac:dyDescent="0.2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</row>
    <row r="146" spans="1:33" x14ac:dyDescent="0.2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</row>
    <row r="147" spans="1:33" x14ac:dyDescent="0.2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</row>
    <row r="148" spans="1:33" x14ac:dyDescent="0.2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</row>
    <row r="149" spans="1:33" x14ac:dyDescent="0.2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</row>
    <row r="150" spans="1:33" x14ac:dyDescent="0.2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</row>
    <row r="151" spans="1:33" x14ac:dyDescent="0.2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</row>
    <row r="152" spans="1:33" x14ac:dyDescent="0.2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</row>
    <row r="153" spans="1:33" x14ac:dyDescent="0.2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</row>
    <row r="154" spans="1:33" x14ac:dyDescent="0.2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</row>
    <row r="155" spans="1:33" x14ac:dyDescent="0.2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</row>
    <row r="156" spans="1:33" x14ac:dyDescent="0.2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</row>
    <row r="157" spans="1:33" x14ac:dyDescent="0.2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</row>
    <row r="158" spans="1:33" x14ac:dyDescent="0.2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</row>
    <row r="159" spans="1:33" x14ac:dyDescent="0.2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</row>
    <row r="160" spans="1:33" x14ac:dyDescent="0.2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</row>
    <row r="161" spans="1:33" x14ac:dyDescent="0.2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</row>
    <row r="162" spans="1:33" x14ac:dyDescent="0.2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</row>
    <row r="163" spans="1:33" x14ac:dyDescent="0.2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</row>
    <row r="164" spans="1:33" x14ac:dyDescent="0.2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</row>
    <row r="165" spans="1:33" x14ac:dyDescent="0.2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</row>
    <row r="166" spans="1:33" x14ac:dyDescent="0.2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</row>
    <row r="167" spans="1:33" x14ac:dyDescent="0.2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</row>
    <row r="168" spans="1:33" x14ac:dyDescent="0.2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</row>
    <row r="169" spans="1:33" x14ac:dyDescent="0.2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</row>
    <row r="170" spans="1:33" x14ac:dyDescent="0.2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</row>
    <row r="171" spans="1:33" x14ac:dyDescent="0.2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</row>
    <row r="172" spans="1:33" x14ac:dyDescent="0.2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</row>
    <row r="173" spans="1:33" x14ac:dyDescent="0.2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</row>
    <row r="174" spans="1:33" x14ac:dyDescent="0.2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</row>
    <row r="175" spans="1:33" x14ac:dyDescent="0.2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</row>
    <row r="176" spans="1:33" x14ac:dyDescent="0.2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</row>
    <row r="177" spans="1:33" x14ac:dyDescent="0.2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</row>
    <row r="178" spans="1:33" x14ac:dyDescent="0.2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</row>
    <row r="179" spans="1:33" x14ac:dyDescent="0.2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</row>
    <row r="180" spans="1:33" x14ac:dyDescent="0.2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</row>
    <row r="181" spans="1:33" x14ac:dyDescent="0.2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</row>
    <row r="182" spans="1:33" x14ac:dyDescent="0.2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</row>
    <row r="183" spans="1:33" x14ac:dyDescent="0.2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</row>
    <row r="184" spans="1:33" x14ac:dyDescent="0.2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</row>
    <row r="185" spans="1:33" x14ac:dyDescent="0.2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</row>
    <row r="186" spans="1:33" x14ac:dyDescent="0.2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</row>
    <row r="187" spans="1:33" x14ac:dyDescent="0.2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</row>
    <row r="188" spans="1:33" x14ac:dyDescent="0.2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</row>
    <row r="189" spans="1:33" x14ac:dyDescent="0.2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</row>
    <row r="190" spans="1:33" x14ac:dyDescent="0.2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</row>
    <row r="191" spans="1:33" x14ac:dyDescent="0.2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</row>
    <row r="192" spans="1:33" x14ac:dyDescent="0.2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</row>
    <row r="193" spans="1:33" x14ac:dyDescent="0.2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</row>
    <row r="194" spans="1:33" x14ac:dyDescent="0.2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</row>
    <row r="195" spans="1:33" x14ac:dyDescent="0.2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</row>
    <row r="196" spans="1:33" x14ac:dyDescent="0.2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</row>
    <row r="197" spans="1:33" x14ac:dyDescent="0.2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</row>
    <row r="198" spans="1:33" x14ac:dyDescent="0.2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</row>
    <row r="199" spans="1:33" x14ac:dyDescent="0.2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</row>
    <row r="200" spans="1:33" x14ac:dyDescent="0.2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</row>
    <row r="201" spans="1:33" x14ac:dyDescent="0.2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</row>
    <row r="202" spans="1:33" x14ac:dyDescent="0.2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</row>
    <row r="203" spans="1:33" x14ac:dyDescent="0.2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</row>
    <row r="204" spans="1:33" x14ac:dyDescent="0.2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</row>
    <row r="205" spans="1:33" x14ac:dyDescent="0.2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</row>
    <row r="206" spans="1:33" x14ac:dyDescent="0.2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</row>
    <row r="207" spans="1:33" x14ac:dyDescent="0.2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</row>
    <row r="208" spans="1:33" x14ac:dyDescent="0.2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</row>
    <row r="209" spans="1:33" x14ac:dyDescent="0.2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</row>
    <row r="210" spans="1:33" x14ac:dyDescent="0.2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</row>
    <row r="211" spans="1:33" x14ac:dyDescent="0.2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</row>
    <row r="212" spans="1:33" x14ac:dyDescent="0.2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</row>
    <row r="213" spans="1:33" x14ac:dyDescent="0.2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</row>
    <row r="214" spans="1:33" x14ac:dyDescent="0.2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</row>
    <row r="215" spans="1:33" x14ac:dyDescent="0.2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</row>
    <row r="216" spans="1:33" x14ac:dyDescent="0.2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</row>
    <row r="217" spans="1:33" x14ac:dyDescent="0.2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</row>
    <row r="218" spans="1:33" x14ac:dyDescent="0.2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</row>
    <row r="219" spans="1:33" x14ac:dyDescent="0.2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</row>
    <row r="220" spans="1:33" x14ac:dyDescent="0.2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</row>
    <row r="221" spans="1:33" x14ac:dyDescent="0.2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</row>
    <row r="222" spans="1:33" x14ac:dyDescent="0.2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</row>
    <row r="223" spans="1:33" x14ac:dyDescent="0.2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</row>
    <row r="224" spans="1:33" x14ac:dyDescent="0.2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</row>
    <row r="225" spans="1:33" x14ac:dyDescent="0.2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</row>
    <row r="226" spans="1:33" x14ac:dyDescent="0.2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</row>
    <row r="227" spans="1:33" x14ac:dyDescent="0.2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</row>
    <row r="228" spans="1:33" x14ac:dyDescent="0.2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</row>
    <row r="229" spans="1:33" x14ac:dyDescent="0.2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</row>
    <row r="230" spans="1:33" x14ac:dyDescent="0.2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</row>
    <row r="231" spans="1:33" x14ac:dyDescent="0.2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</row>
    <row r="232" spans="1:33" x14ac:dyDescent="0.2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</row>
    <row r="233" spans="1:33" x14ac:dyDescent="0.2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</row>
    <row r="234" spans="1:33" x14ac:dyDescent="0.2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</row>
    <row r="235" spans="1:33" x14ac:dyDescent="0.2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</row>
    <row r="236" spans="1:33" x14ac:dyDescent="0.2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</row>
    <row r="237" spans="1:33" x14ac:dyDescent="0.2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</row>
    <row r="238" spans="1:33" x14ac:dyDescent="0.2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</row>
    <row r="239" spans="1:33" x14ac:dyDescent="0.2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</row>
    <row r="240" spans="1:33" x14ac:dyDescent="0.2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</row>
    <row r="241" spans="1:33" x14ac:dyDescent="0.2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</row>
    <row r="242" spans="1:33" x14ac:dyDescent="0.2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</row>
    <row r="243" spans="1:33" x14ac:dyDescent="0.2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</row>
    <row r="244" spans="1:33" x14ac:dyDescent="0.2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  <c r="AE244" s="86"/>
      <c r="AF244" s="86"/>
      <c r="AG244" s="86"/>
    </row>
    <row r="245" spans="1:33" x14ac:dyDescent="0.2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</row>
    <row r="246" spans="1:33" x14ac:dyDescent="0.2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</row>
    <row r="247" spans="1:33" x14ac:dyDescent="0.2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</row>
    <row r="248" spans="1:33" x14ac:dyDescent="0.2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</row>
    <row r="249" spans="1:33" x14ac:dyDescent="0.2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</row>
    <row r="250" spans="1:33" x14ac:dyDescent="0.2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</row>
    <row r="251" spans="1:33" x14ac:dyDescent="0.2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</row>
    <row r="252" spans="1:33" x14ac:dyDescent="0.2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</row>
    <row r="253" spans="1:33" x14ac:dyDescent="0.2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</row>
    <row r="254" spans="1:33" x14ac:dyDescent="0.2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</row>
    <row r="255" spans="1:33" x14ac:dyDescent="0.2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/>
      <c r="AC255" s="86"/>
      <c r="AD255" s="86"/>
      <c r="AE255" s="86"/>
      <c r="AF255" s="86"/>
      <c r="AG255" s="86"/>
    </row>
    <row r="256" spans="1:33" x14ac:dyDescent="0.2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  <c r="AE256" s="86"/>
      <c r="AF256" s="86"/>
      <c r="AG256" s="86"/>
    </row>
    <row r="257" spans="1:33" x14ac:dyDescent="0.2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  <c r="AE257" s="86"/>
      <c r="AF257" s="86"/>
      <c r="AG257" s="86"/>
    </row>
    <row r="258" spans="1:33" x14ac:dyDescent="0.2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  <c r="AE258" s="86"/>
      <c r="AF258" s="86"/>
      <c r="AG258" s="86"/>
    </row>
  </sheetData>
  <sheetProtection formatCells="0" formatColumns="0" formatRows="0" insertColumns="0" insertRows="0" insertHyperlinks="0" deleteColumns="0" deleteRows="0" sort="0" autoFilter="0" pivotTables="0"/>
  <protectedRanges>
    <protectedRange password="F33D" sqref="C7:H7 H7:H35" name="Fejlesztési ber"/>
  </protectedRanges>
  <mergeCells count="8">
    <mergeCell ref="A1:C1"/>
    <mergeCell ref="A5:A6"/>
    <mergeCell ref="B5:B6"/>
    <mergeCell ref="C5:C6"/>
    <mergeCell ref="D5:H5"/>
    <mergeCell ref="B4:C4"/>
    <mergeCell ref="A2:H2"/>
    <mergeCell ref="A3:H3"/>
  </mergeCells>
  <printOptions horizontalCentered="1"/>
  <pageMargins left="0.43307086614173229" right="0.39370078740157483" top="0.82677165354330717" bottom="0.70866141732283472" header="0.39370078740157483" footer="0.47244094488188981"/>
  <pageSetup paperSize="9" scale="80" orientation="portrait" r:id="rId1"/>
  <headerFooter alignWithMargins="0">
    <oddHeader>&amp;C&amp;"Times New Roman CE,Félkövér"&amp;12&amp;U
&amp;R
5/a. sz. táblázat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1"/>
  <sheetViews>
    <sheetView showGridLines="0" zoomScale="120" zoomScaleNormal="120" workbookViewId="0">
      <selection activeCell="A2" sqref="A2:H2"/>
    </sheetView>
  </sheetViews>
  <sheetFormatPr defaultColWidth="8" defaultRowHeight="12.75" x14ac:dyDescent="0.2"/>
  <cols>
    <col min="1" max="2" width="25" style="81" customWidth="1"/>
    <col min="3" max="3" width="9.7109375" style="81" customWidth="1"/>
    <col min="4" max="4" width="10" style="81" customWidth="1"/>
    <col min="5" max="5" width="9.85546875" style="81" customWidth="1"/>
    <col min="6" max="6" width="9" style="81" customWidth="1"/>
    <col min="7" max="7" width="9.85546875" style="81" customWidth="1"/>
    <col min="8" max="8" width="8.28515625" style="81" customWidth="1"/>
    <col min="9" max="10" width="7" style="81" customWidth="1"/>
    <col min="11" max="16384" width="8" style="81"/>
  </cols>
  <sheetData>
    <row r="1" spans="1:33" s="99" customFormat="1" ht="18" customHeight="1" x14ac:dyDescent="0.35">
      <c r="A1" s="266" t="str">
        <f>Fedlap!B2</f>
        <v>Bv. Holding Kft.</v>
      </c>
      <c r="B1" s="266">
        <f>Fedlap!C2</f>
        <v>0</v>
      </c>
      <c r="C1" s="266">
        <f>Fedlap!D2</f>
        <v>0</v>
      </c>
    </row>
    <row r="2" spans="1:33" ht="26.1" customHeight="1" x14ac:dyDescent="0.2">
      <c r="A2" s="271" t="s">
        <v>105</v>
      </c>
      <c r="B2" s="271"/>
      <c r="C2" s="271"/>
      <c r="D2" s="271"/>
      <c r="E2" s="271"/>
      <c r="F2" s="271"/>
      <c r="G2" s="271"/>
      <c r="H2" s="271"/>
    </row>
    <row r="3" spans="1:33" s="99" customFormat="1" ht="26.1" customHeight="1" x14ac:dyDescent="0.35">
      <c r="A3" s="268" t="str">
        <f>Fedlap!B6</f>
        <v>2024.01.01 - 2024.12.31.</v>
      </c>
      <c r="B3" s="268"/>
      <c r="C3" s="268"/>
      <c r="D3" s="268"/>
      <c r="E3" s="268"/>
      <c r="F3" s="268"/>
      <c r="G3" s="268"/>
      <c r="H3" s="268"/>
    </row>
    <row r="4" spans="1:33" ht="12.95" x14ac:dyDescent="0.3">
      <c r="A4" s="117"/>
      <c r="B4" s="117"/>
      <c r="C4" s="117"/>
      <c r="D4" s="118"/>
      <c r="E4" s="117"/>
      <c r="H4" s="118" t="s">
        <v>100</v>
      </c>
    </row>
    <row r="5" spans="1:33" ht="12.75" customHeight="1" x14ac:dyDescent="0.2">
      <c r="A5" s="263" t="s">
        <v>106</v>
      </c>
      <c r="B5" s="263" t="s">
        <v>107</v>
      </c>
      <c r="C5" s="267" t="s">
        <v>89</v>
      </c>
      <c r="D5" s="267" t="s">
        <v>90</v>
      </c>
      <c r="E5" s="267"/>
      <c r="F5" s="267"/>
      <c r="G5" s="267"/>
      <c r="H5" s="267"/>
    </row>
    <row r="6" spans="1:33" ht="39.6" customHeight="1" x14ac:dyDescent="0.2">
      <c r="A6" s="263"/>
      <c r="B6" s="263"/>
      <c r="C6" s="267"/>
      <c r="D6" s="119" t="s">
        <v>91</v>
      </c>
      <c r="E6" s="119" t="s">
        <v>92</v>
      </c>
      <c r="F6" s="119" t="s">
        <v>93</v>
      </c>
      <c r="G6" s="119" t="s">
        <v>94</v>
      </c>
      <c r="H6" s="120" t="s">
        <v>95</v>
      </c>
      <c r="I6" s="86"/>
    </row>
    <row r="7" spans="1:33" ht="25.5" customHeight="1" x14ac:dyDescent="0.2">
      <c r="A7" s="121" t="s">
        <v>103</v>
      </c>
      <c r="B7" s="121"/>
      <c r="C7" s="122">
        <f t="shared" ref="C7:G7" si="0">SUM(C8:C450)</f>
        <v>0</v>
      </c>
      <c r="D7" s="122">
        <f t="shared" si="0"/>
        <v>0</v>
      </c>
      <c r="E7" s="122">
        <f t="shared" si="0"/>
        <v>0</v>
      </c>
      <c r="F7" s="122">
        <f t="shared" si="0"/>
        <v>0</v>
      </c>
      <c r="G7" s="122">
        <f t="shared" si="0"/>
        <v>0</v>
      </c>
      <c r="H7" s="122">
        <f>SUM(H8:H450)</f>
        <v>0</v>
      </c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</row>
    <row r="8" spans="1:33" s="129" customFormat="1" ht="12.95" x14ac:dyDescent="0.3">
      <c r="A8" s="124"/>
      <c r="B8" s="212"/>
      <c r="C8" s="126"/>
      <c r="D8" s="126"/>
      <c r="E8" s="126"/>
      <c r="F8" s="126"/>
      <c r="G8" s="126"/>
      <c r="H8" s="127">
        <f>SUM(D8:G8)</f>
        <v>0</v>
      </c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</row>
    <row r="9" spans="1:33" s="129" customFormat="1" ht="25.15" customHeight="1" x14ac:dyDescent="0.3">
      <c r="A9" s="130"/>
      <c r="B9" s="213"/>
      <c r="C9" s="132"/>
      <c r="D9" s="132"/>
      <c r="E9" s="132"/>
      <c r="F9" s="132"/>
      <c r="G9" s="132"/>
      <c r="H9" s="127">
        <f t="shared" ref="H9:H10" si="1">SUM(D9:G9)</f>
        <v>0</v>
      </c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</row>
    <row r="10" spans="1:33" s="129" customFormat="1" ht="25.15" customHeight="1" x14ac:dyDescent="0.3">
      <c r="A10" s="214"/>
      <c r="B10" s="213"/>
      <c r="C10" s="132"/>
      <c r="D10" s="132"/>
      <c r="E10" s="132"/>
      <c r="F10" s="132"/>
      <c r="G10" s="132"/>
      <c r="H10" s="127">
        <f t="shared" si="1"/>
        <v>0</v>
      </c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</row>
    <row r="11" spans="1:33" s="129" customFormat="1" ht="25.15" customHeight="1" x14ac:dyDescent="0.3">
      <c r="A11" s="130"/>
      <c r="B11" s="131"/>
      <c r="C11" s="132"/>
      <c r="D11" s="132"/>
      <c r="E11" s="132"/>
      <c r="F11" s="132"/>
      <c r="G11" s="132"/>
      <c r="H11" s="133">
        <f t="shared" ref="H11:H33" si="2">E11+F11+G11</f>
        <v>0</v>
      </c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</row>
    <row r="12" spans="1:33" s="129" customFormat="1" ht="25.15" customHeight="1" x14ac:dyDescent="0.3">
      <c r="A12" s="130"/>
      <c r="B12" s="131"/>
      <c r="C12" s="132"/>
      <c r="D12" s="132"/>
      <c r="E12" s="132"/>
      <c r="F12" s="132"/>
      <c r="G12" s="132"/>
      <c r="H12" s="133">
        <f t="shared" si="2"/>
        <v>0</v>
      </c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</row>
    <row r="13" spans="1:33" s="129" customFormat="1" ht="25.15" customHeight="1" x14ac:dyDescent="0.3">
      <c r="A13" s="130"/>
      <c r="B13" s="131"/>
      <c r="C13" s="132"/>
      <c r="D13" s="132"/>
      <c r="E13" s="132"/>
      <c r="F13" s="132"/>
      <c r="G13" s="132"/>
      <c r="H13" s="133">
        <f t="shared" si="2"/>
        <v>0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</row>
    <row r="14" spans="1:33" s="129" customFormat="1" ht="25.15" customHeight="1" x14ac:dyDescent="0.3">
      <c r="A14" s="130"/>
      <c r="B14" s="131"/>
      <c r="C14" s="132"/>
      <c r="D14" s="132"/>
      <c r="E14" s="132"/>
      <c r="F14" s="132"/>
      <c r="G14" s="132"/>
      <c r="H14" s="133">
        <f t="shared" si="2"/>
        <v>0</v>
      </c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</row>
    <row r="15" spans="1:33" s="129" customFormat="1" ht="25.15" customHeight="1" x14ac:dyDescent="0.3">
      <c r="A15" s="130"/>
      <c r="B15" s="131"/>
      <c r="C15" s="132"/>
      <c r="D15" s="132"/>
      <c r="E15" s="132"/>
      <c r="F15" s="132"/>
      <c r="G15" s="132"/>
      <c r="H15" s="133">
        <f t="shared" si="2"/>
        <v>0</v>
      </c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</row>
    <row r="16" spans="1:33" s="129" customFormat="1" ht="25.15" customHeight="1" x14ac:dyDescent="0.3">
      <c r="A16" s="130"/>
      <c r="B16" s="131"/>
      <c r="C16" s="132"/>
      <c r="D16" s="132"/>
      <c r="E16" s="132"/>
      <c r="F16" s="132"/>
      <c r="G16" s="132"/>
      <c r="H16" s="133">
        <f t="shared" si="2"/>
        <v>0</v>
      </c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</row>
    <row r="17" spans="1:33" s="129" customFormat="1" ht="25.15" customHeight="1" x14ac:dyDescent="0.3">
      <c r="A17" s="130"/>
      <c r="B17" s="131"/>
      <c r="C17" s="132"/>
      <c r="D17" s="132"/>
      <c r="E17" s="132"/>
      <c r="F17" s="132"/>
      <c r="G17" s="132"/>
      <c r="H17" s="133">
        <f t="shared" si="2"/>
        <v>0</v>
      </c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</row>
    <row r="18" spans="1:33" s="129" customFormat="1" ht="25.15" customHeight="1" x14ac:dyDescent="0.2">
      <c r="A18" s="130"/>
      <c r="B18" s="131"/>
      <c r="C18" s="132"/>
      <c r="D18" s="132"/>
      <c r="E18" s="132"/>
      <c r="F18" s="132"/>
      <c r="G18" s="132"/>
      <c r="H18" s="133">
        <f t="shared" si="2"/>
        <v>0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</row>
    <row r="19" spans="1:33" s="129" customFormat="1" ht="25.15" customHeight="1" x14ac:dyDescent="0.2">
      <c r="A19" s="130"/>
      <c r="B19" s="131"/>
      <c r="C19" s="132"/>
      <c r="D19" s="132"/>
      <c r="E19" s="132"/>
      <c r="F19" s="132"/>
      <c r="G19" s="132"/>
      <c r="H19" s="133">
        <f t="shared" si="2"/>
        <v>0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</row>
    <row r="20" spans="1:33" s="129" customFormat="1" ht="25.15" customHeight="1" x14ac:dyDescent="0.2">
      <c r="A20" s="130"/>
      <c r="B20" s="131"/>
      <c r="C20" s="132"/>
      <c r="D20" s="132"/>
      <c r="E20" s="132"/>
      <c r="F20" s="132"/>
      <c r="G20" s="132"/>
      <c r="H20" s="133">
        <f t="shared" si="2"/>
        <v>0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</row>
    <row r="21" spans="1:33" s="129" customFormat="1" ht="25.15" customHeight="1" x14ac:dyDescent="0.2">
      <c r="A21" s="130"/>
      <c r="B21" s="131"/>
      <c r="C21" s="132"/>
      <c r="D21" s="132"/>
      <c r="E21" s="132"/>
      <c r="F21" s="132"/>
      <c r="G21" s="132"/>
      <c r="H21" s="133">
        <f t="shared" si="2"/>
        <v>0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</row>
    <row r="22" spans="1:33" s="129" customFormat="1" ht="25.15" customHeight="1" x14ac:dyDescent="0.2">
      <c r="A22" s="130"/>
      <c r="B22" s="131"/>
      <c r="C22" s="132"/>
      <c r="D22" s="132"/>
      <c r="E22" s="132"/>
      <c r="F22" s="132"/>
      <c r="G22" s="132"/>
      <c r="H22" s="133">
        <f t="shared" si="2"/>
        <v>0</v>
      </c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</row>
    <row r="23" spans="1:33" s="129" customFormat="1" ht="25.15" customHeight="1" x14ac:dyDescent="0.2">
      <c r="A23" s="130"/>
      <c r="B23" s="131"/>
      <c r="C23" s="132"/>
      <c r="D23" s="132"/>
      <c r="E23" s="132"/>
      <c r="F23" s="132"/>
      <c r="G23" s="132"/>
      <c r="H23" s="133">
        <f t="shared" si="2"/>
        <v>0</v>
      </c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</row>
    <row r="24" spans="1:33" s="129" customFormat="1" ht="25.15" customHeight="1" x14ac:dyDescent="0.2">
      <c r="A24" s="130"/>
      <c r="B24" s="131"/>
      <c r="C24" s="132"/>
      <c r="D24" s="132"/>
      <c r="E24" s="132"/>
      <c r="F24" s="132"/>
      <c r="G24" s="132"/>
      <c r="H24" s="133">
        <f t="shared" si="2"/>
        <v>0</v>
      </c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</row>
    <row r="25" spans="1:33" s="129" customFormat="1" ht="25.15" customHeight="1" x14ac:dyDescent="0.2">
      <c r="A25" s="130"/>
      <c r="B25" s="131"/>
      <c r="C25" s="132"/>
      <c r="D25" s="132"/>
      <c r="E25" s="132"/>
      <c r="F25" s="132"/>
      <c r="G25" s="132"/>
      <c r="H25" s="133">
        <f t="shared" si="2"/>
        <v>0</v>
      </c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</row>
    <row r="26" spans="1:33" s="129" customFormat="1" ht="25.15" customHeight="1" x14ac:dyDescent="0.2">
      <c r="A26" s="130"/>
      <c r="B26" s="131"/>
      <c r="C26" s="132"/>
      <c r="D26" s="132"/>
      <c r="E26" s="132"/>
      <c r="F26" s="132"/>
      <c r="G26" s="132"/>
      <c r="H26" s="133">
        <f t="shared" si="2"/>
        <v>0</v>
      </c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</row>
    <row r="27" spans="1:33" s="129" customFormat="1" ht="25.15" customHeight="1" x14ac:dyDescent="0.2">
      <c r="A27" s="124"/>
      <c r="B27" s="125"/>
      <c r="C27" s="126"/>
      <c r="D27" s="126"/>
      <c r="E27" s="126"/>
      <c r="F27" s="126"/>
      <c r="G27" s="126"/>
      <c r="H27" s="127">
        <f t="shared" si="2"/>
        <v>0</v>
      </c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</row>
    <row r="28" spans="1:33" s="129" customFormat="1" ht="25.15" customHeight="1" x14ac:dyDescent="0.2">
      <c r="A28" s="130"/>
      <c r="B28" s="131"/>
      <c r="C28" s="132"/>
      <c r="D28" s="132"/>
      <c r="E28" s="132"/>
      <c r="F28" s="132"/>
      <c r="G28" s="132"/>
      <c r="H28" s="133">
        <f t="shared" si="2"/>
        <v>0</v>
      </c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</row>
    <row r="29" spans="1:33" s="129" customFormat="1" ht="25.15" customHeight="1" x14ac:dyDescent="0.2">
      <c r="A29" s="130"/>
      <c r="B29" s="131"/>
      <c r="C29" s="132"/>
      <c r="D29" s="132"/>
      <c r="E29" s="132"/>
      <c r="F29" s="132"/>
      <c r="G29" s="132"/>
      <c r="H29" s="133">
        <f t="shared" si="2"/>
        <v>0</v>
      </c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</row>
    <row r="30" spans="1:33" s="129" customFormat="1" ht="25.15" customHeight="1" x14ac:dyDescent="0.2">
      <c r="A30" s="130"/>
      <c r="B30" s="131"/>
      <c r="C30" s="132"/>
      <c r="D30" s="132"/>
      <c r="E30" s="132"/>
      <c r="F30" s="132"/>
      <c r="G30" s="132"/>
      <c r="H30" s="133">
        <f t="shared" si="2"/>
        <v>0</v>
      </c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</row>
    <row r="31" spans="1:33" s="129" customFormat="1" ht="25.15" customHeight="1" x14ac:dyDescent="0.2">
      <c r="A31" s="130"/>
      <c r="B31" s="131"/>
      <c r="C31" s="132"/>
      <c r="D31" s="132"/>
      <c r="E31" s="132"/>
      <c r="F31" s="132"/>
      <c r="G31" s="132"/>
      <c r="H31" s="133">
        <f t="shared" si="2"/>
        <v>0</v>
      </c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</row>
    <row r="32" spans="1:33" s="129" customFormat="1" ht="25.15" customHeight="1" x14ac:dyDescent="0.2">
      <c r="A32" s="130"/>
      <c r="B32" s="131"/>
      <c r="C32" s="132"/>
      <c r="D32" s="132"/>
      <c r="E32" s="132"/>
      <c r="F32" s="132"/>
      <c r="G32" s="132"/>
      <c r="H32" s="133">
        <f t="shared" si="2"/>
        <v>0</v>
      </c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</row>
    <row r="33" spans="1:33" s="129" customFormat="1" ht="25.15" customHeight="1" x14ac:dyDescent="0.2">
      <c r="A33" s="130"/>
      <c r="B33" s="131"/>
      <c r="C33" s="132"/>
      <c r="D33" s="132"/>
      <c r="E33" s="132"/>
      <c r="F33" s="132"/>
      <c r="G33" s="132"/>
      <c r="H33" s="133">
        <f t="shared" si="2"/>
        <v>0</v>
      </c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</row>
    <row r="34" spans="1:33" x14ac:dyDescent="0.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</row>
    <row r="35" spans="1:33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</row>
    <row r="36" spans="1:33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</row>
    <row r="37" spans="1:33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</row>
    <row r="38" spans="1:33" x14ac:dyDescent="0.2">
      <c r="A38" s="86" t="s">
        <v>104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</row>
    <row r="39" spans="1:33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</row>
    <row r="40" spans="1:33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</row>
    <row r="41" spans="1:33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</row>
    <row r="42" spans="1:33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</row>
    <row r="43" spans="1:33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</row>
    <row r="44" spans="1:33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</row>
    <row r="45" spans="1:33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</row>
    <row r="46" spans="1:33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</row>
    <row r="47" spans="1:33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</row>
    <row r="48" spans="1:33" x14ac:dyDescent="0.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</row>
    <row r="49" spans="1:33" x14ac:dyDescent="0.2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</row>
    <row r="50" spans="1:33" x14ac:dyDescent="0.2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</row>
    <row r="51" spans="1:33" x14ac:dyDescent="0.2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</row>
    <row r="52" spans="1:33" x14ac:dyDescent="0.2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</row>
    <row r="53" spans="1:33" x14ac:dyDescent="0.2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</row>
    <row r="54" spans="1:33" x14ac:dyDescent="0.2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</row>
    <row r="55" spans="1:33" x14ac:dyDescent="0.2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</row>
    <row r="56" spans="1:33" x14ac:dyDescent="0.2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</row>
    <row r="57" spans="1:33" x14ac:dyDescent="0.2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</row>
    <row r="58" spans="1:33" x14ac:dyDescent="0.2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</row>
    <row r="59" spans="1:33" x14ac:dyDescent="0.2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</row>
    <row r="60" spans="1:33" x14ac:dyDescent="0.2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</row>
    <row r="61" spans="1:33" x14ac:dyDescent="0.2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</row>
    <row r="62" spans="1:33" x14ac:dyDescent="0.2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</row>
    <row r="63" spans="1:33" x14ac:dyDescent="0.2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</row>
    <row r="64" spans="1:33" x14ac:dyDescent="0.2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</row>
    <row r="65" spans="1:33" x14ac:dyDescent="0.2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</row>
    <row r="66" spans="1:33" x14ac:dyDescent="0.2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</row>
    <row r="67" spans="1:33" x14ac:dyDescent="0.2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</row>
    <row r="68" spans="1:33" x14ac:dyDescent="0.2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</row>
    <row r="69" spans="1:33" x14ac:dyDescent="0.2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</row>
    <row r="70" spans="1:33" x14ac:dyDescent="0.2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</row>
    <row r="71" spans="1:33" x14ac:dyDescent="0.2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</row>
    <row r="72" spans="1:33" x14ac:dyDescent="0.2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</row>
    <row r="73" spans="1:33" x14ac:dyDescent="0.2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</row>
    <row r="74" spans="1:33" x14ac:dyDescent="0.2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</row>
    <row r="75" spans="1:33" x14ac:dyDescent="0.2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</row>
    <row r="76" spans="1:33" x14ac:dyDescent="0.2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</row>
    <row r="77" spans="1:33" x14ac:dyDescent="0.2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</row>
    <row r="78" spans="1:33" x14ac:dyDescent="0.2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</row>
    <row r="79" spans="1:33" x14ac:dyDescent="0.2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</row>
    <row r="80" spans="1:33" x14ac:dyDescent="0.2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</row>
    <row r="81" spans="1:33" x14ac:dyDescent="0.2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</row>
    <row r="82" spans="1:33" x14ac:dyDescent="0.2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</row>
    <row r="83" spans="1:33" x14ac:dyDescent="0.2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</row>
    <row r="84" spans="1:33" x14ac:dyDescent="0.2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</row>
    <row r="85" spans="1:33" x14ac:dyDescent="0.2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</row>
    <row r="86" spans="1:33" x14ac:dyDescent="0.2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</row>
    <row r="87" spans="1:33" x14ac:dyDescent="0.2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</row>
    <row r="88" spans="1:33" x14ac:dyDescent="0.2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</row>
    <row r="89" spans="1:33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</row>
    <row r="90" spans="1:33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</row>
    <row r="91" spans="1:33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</row>
    <row r="92" spans="1:33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</row>
    <row r="93" spans="1:33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</row>
    <row r="94" spans="1:33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</row>
    <row r="95" spans="1:33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</row>
    <row r="96" spans="1:33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</row>
    <row r="97" spans="1:33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</row>
    <row r="98" spans="1:33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</row>
    <row r="99" spans="1:33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</row>
    <row r="100" spans="1:33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</row>
    <row r="101" spans="1:33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</row>
    <row r="102" spans="1:33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</row>
    <row r="103" spans="1:33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</row>
    <row r="104" spans="1:33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</row>
    <row r="105" spans="1:33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</row>
    <row r="106" spans="1:33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</row>
    <row r="107" spans="1:33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</row>
    <row r="108" spans="1:33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</row>
    <row r="109" spans="1:33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</row>
    <row r="110" spans="1:33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</row>
    <row r="111" spans="1:33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</row>
    <row r="112" spans="1:33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</row>
    <row r="113" spans="1:33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</row>
    <row r="114" spans="1:33" x14ac:dyDescent="0.2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</row>
    <row r="115" spans="1:33" x14ac:dyDescent="0.2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</row>
    <row r="116" spans="1:33" x14ac:dyDescent="0.2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</row>
    <row r="117" spans="1:33" x14ac:dyDescent="0.2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</row>
    <row r="118" spans="1:33" x14ac:dyDescent="0.2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</row>
    <row r="119" spans="1:33" x14ac:dyDescent="0.2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</row>
    <row r="120" spans="1:33" x14ac:dyDescent="0.2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</row>
    <row r="121" spans="1:33" x14ac:dyDescent="0.2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</row>
    <row r="122" spans="1:33" x14ac:dyDescent="0.2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</row>
    <row r="123" spans="1:33" x14ac:dyDescent="0.2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</row>
    <row r="124" spans="1:33" x14ac:dyDescent="0.2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</row>
    <row r="125" spans="1:33" x14ac:dyDescent="0.2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</row>
    <row r="126" spans="1:33" x14ac:dyDescent="0.2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</row>
    <row r="127" spans="1:33" x14ac:dyDescent="0.2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</row>
    <row r="128" spans="1:33" x14ac:dyDescent="0.2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</row>
    <row r="129" spans="1:33" x14ac:dyDescent="0.2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</row>
    <row r="130" spans="1:33" x14ac:dyDescent="0.2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</row>
    <row r="131" spans="1:33" x14ac:dyDescent="0.2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</row>
    <row r="132" spans="1:33" x14ac:dyDescent="0.2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</row>
    <row r="133" spans="1:33" x14ac:dyDescent="0.2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</row>
    <row r="134" spans="1:33" x14ac:dyDescent="0.2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</row>
    <row r="135" spans="1:33" x14ac:dyDescent="0.2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</row>
    <row r="136" spans="1:33" x14ac:dyDescent="0.2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</row>
    <row r="137" spans="1:33" x14ac:dyDescent="0.2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</row>
    <row r="138" spans="1:33" x14ac:dyDescent="0.2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</row>
    <row r="139" spans="1:33" x14ac:dyDescent="0.2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</row>
    <row r="140" spans="1:33" x14ac:dyDescent="0.2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</row>
    <row r="141" spans="1:33" x14ac:dyDescent="0.2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</row>
    <row r="142" spans="1:33" x14ac:dyDescent="0.2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</row>
    <row r="143" spans="1:33" x14ac:dyDescent="0.2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</row>
    <row r="144" spans="1:33" x14ac:dyDescent="0.2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</row>
    <row r="145" spans="1:33" x14ac:dyDescent="0.2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</row>
    <row r="146" spans="1:33" x14ac:dyDescent="0.2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</row>
    <row r="147" spans="1:33" x14ac:dyDescent="0.2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</row>
    <row r="148" spans="1:33" x14ac:dyDescent="0.2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</row>
    <row r="149" spans="1:33" x14ac:dyDescent="0.2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</row>
    <row r="150" spans="1:33" x14ac:dyDescent="0.2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</row>
    <row r="151" spans="1:33" x14ac:dyDescent="0.2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</row>
    <row r="152" spans="1:33" x14ac:dyDescent="0.2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</row>
    <row r="153" spans="1:33" x14ac:dyDescent="0.2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</row>
    <row r="154" spans="1:33" x14ac:dyDescent="0.2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</row>
    <row r="155" spans="1:33" x14ac:dyDescent="0.2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</row>
    <row r="156" spans="1:33" x14ac:dyDescent="0.2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</row>
    <row r="157" spans="1:33" x14ac:dyDescent="0.2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</row>
    <row r="158" spans="1:33" x14ac:dyDescent="0.2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</row>
    <row r="159" spans="1:33" x14ac:dyDescent="0.2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</row>
    <row r="160" spans="1:33" x14ac:dyDescent="0.2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</row>
    <row r="161" spans="1:33" x14ac:dyDescent="0.2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</row>
    <row r="162" spans="1:33" x14ac:dyDescent="0.2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</row>
    <row r="163" spans="1:33" x14ac:dyDescent="0.2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</row>
    <row r="164" spans="1:33" x14ac:dyDescent="0.2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</row>
    <row r="165" spans="1:33" x14ac:dyDescent="0.2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</row>
    <row r="166" spans="1:33" x14ac:dyDescent="0.2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</row>
    <row r="167" spans="1:33" x14ac:dyDescent="0.2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</row>
    <row r="168" spans="1:33" x14ac:dyDescent="0.2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</row>
    <row r="169" spans="1:33" x14ac:dyDescent="0.2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</row>
    <row r="170" spans="1:33" x14ac:dyDescent="0.2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</row>
    <row r="171" spans="1:33" x14ac:dyDescent="0.2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</row>
    <row r="172" spans="1:33" x14ac:dyDescent="0.2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</row>
    <row r="173" spans="1:33" x14ac:dyDescent="0.2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</row>
    <row r="174" spans="1:33" x14ac:dyDescent="0.2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</row>
    <row r="175" spans="1:33" x14ac:dyDescent="0.2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</row>
    <row r="176" spans="1:33" x14ac:dyDescent="0.2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</row>
    <row r="177" spans="1:33" x14ac:dyDescent="0.2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</row>
    <row r="178" spans="1:33" x14ac:dyDescent="0.2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</row>
    <row r="179" spans="1:33" x14ac:dyDescent="0.2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</row>
    <row r="180" spans="1:33" x14ac:dyDescent="0.2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</row>
    <row r="181" spans="1:33" x14ac:dyDescent="0.2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</row>
    <row r="182" spans="1:33" x14ac:dyDescent="0.2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</row>
    <row r="183" spans="1:33" x14ac:dyDescent="0.2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</row>
    <row r="184" spans="1:33" x14ac:dyDescent="0.2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</row>
    <row r="185" spans="1:33" x14ac:dyDescent="0.2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</row>
    <row r="186" spans="1:33" x14ac:dyDescent="0.2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</row>
    <row r="187" spans="1:33" x14ac:dyDescent="0.2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</row>
    <row r="188" spans="1:33" x14ac:dyDescent="0.2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</row>
    <row r="189" spans="1:33" x14ac:dyDescent="0.2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</row>
    <row r="190" spans="1:33" x14ac:dyDescent="0.2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</row>
    <row r="191" spans="1:33" x14ac:dyDescent="0.2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</row>
    <row r="192" spans="1:33" x14ac:dyDescent="0.2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</row>
    <row r="193" spans="1:33" x14ac:dyDescent="0.2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</row>
    <row r="194" spans="1:33" x14ac:dyDescent="0.2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</row>
    <row r="195" spans="1:33" x14ac:dyDescent="0.2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</row>
    <row r="196" spans="1:33" x14ac:dyDescent="0.2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</row>
    <row r="197" spans="1:33" x14ac:dyDescent="0.2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</row>
    <row r="198" spans="1:33" x14ac:dyDescent="0.2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</row>
    <row r="199" spans="1:33" x14ac:dyDescent="0.2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</row>
    <row r="200" spans="1:33" x14ac:dyDescent="0.2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</row>
    <row r="201" spans="1:33" x14ac:dyDescent="0.2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</row>
    <row r="202" spans="1:33" x14ac:dyDescent="0.2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</row>
    <row r="203" spans="1:33" x14ac:dyDescent="0.2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</row>
    <row r="204" spans="1:33" x14ac:dyDescent="0.2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</row>
    <row r="205" spans="1:33" x14ac:dyDescent="0.2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</row>
    <row r="206" spans="1:33" x14ac:dyDescent="0.2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</row>
    <row r="207" spans="1:33" x14ac:dyDescent="0.2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</row>
    <row r="208" spans="1:33" x14ac:dyDescent="0.2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</row>
    <row r="209" spans="1:33" x14ac:dyDescent="0.2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</row>
    <row r="210" spans="1:33" x14ac:dyDescent="0.2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</row>
    <row r="211" spans="1:33" x14ac:dyDescent="0.2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</row>
    <row r="212" spans="1:33" x14ac:dyDescent="0.2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</row>
    <row r="213" spans="1:33" x14ac:dyDescent="0.2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</row>
    <row r="214" spans="1:33" x14ac:dyDescent="0.2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</row>
    <row r="215" spans="1:33" x14ac:dyDescent="0.2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</row>
    <row r="216" spans="1:33" x14ac:dyDescent="0.2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</row>
    <row r="217" spans="1:33" x14ac:dyDescent="0.2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</row>
    <row r="218" spans="1:33" x14ac:dyDescent="0.2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</row>
    <row r="219" spans="1:33" x14ac:dyDescent="0.2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</row>
    <row r="220" spans="1:33" x14ac:dyDescent="0.2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</row>
    <row r="221" spans="1:33" x14ac:dyDescent="0.2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</row>
    <row r="222" spans="1:33" x14ac:dyDescent="0.2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</row>
    <row r="223" spans="1:33" x14ac:dyDescent="0.2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</row>
    <row r="224" spans="1:33" x14ac:dyDescent="0.2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</row>
    <row r="225" spans="1:33" x14ac:dyDescent="0.2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</row>
    <row r="226" spans="1:33" x14ac:dyDescent="0.2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</row>
    <row r="227" spans="1:33" x14ac:dyDescent="0.2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</row>
    <row r="228" spans="1:33" x14ac:dyDescent="0.2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</row>
    <row r="229" spans="1:33" x14ac:dyDescent="0.2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</row>
    <row r="230" spans="1:33" x14ac:dyDescent="0.2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</row>
    <row r="231" spans="1:33" x14ac:dyDescent="0.2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</row>
    <row r="232" spans="1:33" x14ac:dyDescent="0.2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</row>
    <row r="233" spans="1:33" x14ac:dyDescent="0.2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</row>
    <row r="234" spans="1:33" x14ac:dyDescent="0.2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</row>
    <row r="235" spans="1:33" x14ac:dyDescent="0.2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</row>
    <row r="236" spans="1:33" x14ac:dyDescent="0.2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</row>
    <row r="237" spans="1:33" x14ac:dyDescent="0.2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</row>
    <row r="238" spans="1:33" x14ac:dyDescent="0.2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</row>
    <row r="239" spans="1:33" x14ac:dyDescent="0.2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</row>
    <row r="240" spans="1:33" x14ac:dyDescent="0.2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</row>
    <row r="241" spans="1:33" x14ac:dyDescent="0.2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</row>
    <row r="242" spans="1:33" x14ac:dyDescent="0.2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</row>
    <row r="243" spans="1:33" x14ac:dyDescent="0.2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</row>
    <row r="244" spans="1:33" x14ac:dyDescent="0.2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  <c r="AE244" s="86"/>
      <c r="AF244" s="86"/>
      <c r="AG244" s="86"/>
    </row>
    <row r="245" spans="1:33" x14ac:dyDescent="0.2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</row>
    <row r="246" spans="1:33" x14ac:dyDescent="0.2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</row>
    <row r="247" spans="1:33" x14ac:dyDescent="0.2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</row>
    <row r="248" spans="1:33" x14ac:dyDescent="0.2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</row>
    <row r="249" spans="1:33" x14ac:dyDescent="0.2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</row>
    <row r="250" spans="1:33" x14ac:dyDescent="0.2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</row>
    <row r="251" spans="1:33" x14ac:dyDescent="0.2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</row>
    <row r="252" spans="1:33" x14ac:dyDescent="0.2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</row>
    <row r="253" spans="1:33" x14ac:dyDescent="0.2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</row>
    <row r="254" spans="1:33" x14ac:dyDescent="0.2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</row>
    <row r="255" spans="1:33" x14ac:dyDescent="0.2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/>
      <c r="AC255" s="86"/>
      <c r="AD255" s="86"/>
      <c r="AE255" s="86"/>
      <c r="AF255" s="86"/>
      <c r="AG255" s="86"/>
    </row>
    <row r="256" spans="1:33" x14ac:dyDescent="0.2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  <c r="AE256" s="86"/>
      <c r="AF256" s="86"/>
      <c r="AG256" s="86"/>
    </row>
    <row r="257" spans="1:33" x14ac:dyDescent="0.2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  <c r="AE257" s="86"/>
      <c r="AF257" s="86"/>
      <c r="AG257" s="86"/>
    </row>
    <row r="258" spans="1:33" x14ac:dyDescent="0.2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  <c r="AE258" s="86"/>
      <c r="AF258" s="86"/>
      <c r="AG258" s="86"/>
    </row>
    <row r="259" spans="1:33" x14ac:dyDescent="0.2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  <c r="AA259" s="86"/>
      <c r="AB259" s="86"/>
      <c r="AC259" s="86"/>
      <c r="AD259" s="86"/>
      <c r="AE259" s="86"/>
      <c r="AF259" s="86"/>
      <c r="AG259" s="86"/>
    </row>
    <row r="260" spans="1:33" x14ac:dyDescent="0.2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  <c r="AA260" s="86"/>
      <c r="AB260" s="86"/>
      <c r="AC260" s="86"/>
      <c r="AD260" s="86"/>
      <c r="AE260" s="86"/>
      <c r="AF260" s="86"/>
      <c r="AG260" s="86"/>
    </row>
    <row r="261" spans="1:33" x14ac:dyDescent="0.2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</row>
    <row r="262" spans="1:33" x14ac:dyDescent="0.2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6"/>
      <c r="AB262" s="86"/>
      <c r="AC262" s="86"/>
      <c r="AD262" s="86"/>
      <c r="AE262" s="86"/>
      <c r="AF262" s="86"/>
      <c r="AG262" s="86"/>
    </row>
    <row r="263" spans="1:33" x14ac:dyDescent="0.2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86"/>
      <c r="AC263" s="86"/>
      <c r="AD263" s="86"/>
      <c r="AE263" s="86"/>
      <c r="AF263" s="86"/>
      <c r="AG263" s="86"/>
    </row>
    <row r="264" spans="1:33" x14ac:dyDescent="0.2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86"/>
      <c r="AE264" s="86"/>
      <c r="AF264" s="86"/>
      <c r="AG264" s="86"/>
    </row>
    <row r="265" spans="1:33" x14ac:dyDescent="0.2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86"/>
      <c r="AE265" s="86"/>
      <c r="AF265" s="86"/>
      <c r="AG265" s="86"/>
    </row>
    <row r="266" spans="1:33" x14ac:dyDescent="0.2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  <c r="AE266" s="86"/>
      <c r="AF266" s="86"/>
      <c r="AG266" s="86"/>
    </row>
    <row r="267" spans="1:33" x14ac:dyDescent="0.2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86"/>
      <c r="AB267" s="86"/>
      <c r="AC267" s="86"/>
      <c r="AD267" s="86"/>
      <c r="AE267" s="86"/>
      <c r="AF267" s="86"/>
      <c r="AG267" s="86"/>
    </row>
    <row r="268" spans="1:33" x14ac:dyDescent="0.2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86"/>
      <c r="AB268" s="86"/>
      <c r="AC268" s="86"/>
      <c r="AD268" s="86"/>
      <c r="AE268" s="86"/>
      <c r="AF268" s="86"/>
      <c r="AG268" s="86"/>
    </row>
    <row r="269" spans="1:33" x14ac:dyDescent="0.2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</row>
    <row r="270" spans="1:33" x14ac:dyDescent="0.2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  <c r="AA270" s="86"/>
      <c r="AB270" s="86"/>
      <c r="AC270" s="86"/>
      <c r="AD270" s="86"/>
      <c r="AE270" s="86"/>
      <c r="AF270" s="86"/>
      <c r="AG270" s="86"/>
    </row>
    <row r="271" spans="1:33" x14ac:dyDescent="0.2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  <c r="AA271" s="86"/>
      <c r="AB271" s="86"/>
      <c r="AC271" s="86"/>
      <c r="AD271" s="86"/>
      <c r="AE271" s="86"/>
      <c r="AF271" s="86"/>
      <c r="AG271" s="86"/>
    </row>
  </sheetData>
  <sheetProtection formatColumns="0" formatRows="0" insertColumns="0" insertRows="0" insertHyperlinks="0" deleteColumns="0" deleteRows="0" sort="0" autoFilter="0"/>
  <protectedRanges>
    <protectedRange password="F33D" sqref="C7:H7 H8:H33" name="Belső ber"/>
  </protectedRanges>
  <mergeCells count="7">
    <mergeCell ref="A1:C1"/>
    <mergeCell ref="A2:H2"/>
    <mergeCell ref="A5:A6"/>
    <mergeCell ref="B5:B6"/>
    <mergeCell ref="C5:C6"/>
    <mergeCell ref="D5:H5"/>
    <mergeCell ref="A3:H3"/>
  </mergeCells>
  <printOptions horizontalCentered="1"/>
  <pageMargins left="0.43307086614173229" right="0.39370078740157483" top="0.82677165354330717" bottom="0.70866141732283472" header="0.39370078740157483" footer="0.47244094488188981"/>
  <pageSetup paperSize="9" scale="81" orientation="portrait" r:id="rId1"/>
  <headerFooter alignWithMargins="0">
    <oddHeader>&amp;C&amp;"Times New Roman CE,Félkövér"&amp;12&amp;U
&amp;R
5/b. sz. táblázat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7"/>
  <sheetViews>
    <sheetView showGridLines="0" zoomScaleNormal="100" workbookViewId="0">
      <selection activeCell="C10" sqref="C10"/>
    </sheetView>
  </sheetViews>
  <sheetFormatPr defaultColWidth="8" defaultRowHeight="12.75" x14ac:dyDescent="0.2"/>
  <cols>
    <col min="1" max="2" width="27.28515625" style="81" customWidth="1"/>
    <col min="3" max="3" width="9.7109375" style="81" customWidth="1"/>
    <col min="4" max="4" width="10" style="81" customWidth="1"/>
    <col min="5" max="5" width="9.85546875" style="81" customWidth="1"/>
    <col min="6" max="6" width="9" style="81" customWidth="1"/>
    <col min="7" max="7" width="9.85546875" style="81" customWidth="1"/>
    <col min="8" max="8" width="9.7109375" style="81" customWidth="1"/>
    <col min="9" max="10" width="7" style="81" customWidth="1"/>
    <col min="11" max="16384" width="8" style="81"/>
  </cols>
  <sheetData>
    <row r="1" spans="1:33" s="99" customFormat="1" ht="18" customHeight="1" x14ac:dyDescent="0.35">
      <c r="A1" s="266" t="str">
        <f>Fedlap!B2</f>
        <v>Bv. Holding Kft.</v>
      </c>
      <c r="B1" s="266">
        <f>Fedlap!C2</f>
        <v>0</v>
      </c>
      <c r="C1" s="266">
        <f>Fedlap!D2</f>
        <v>0</v>
      </c>
    </row>
    <row r="2" spans="1:33" ht="26.1" customHeight="1" x14ac:dyDescent="0.2">
      <c r="A2" s="261" t="s">
        <v>108</v>
      </c>
      <c r="B2" s="261"/>
      <c r="C2" s="261"/>
      <c r="D2" s="261"/>
      <c r="E2" s="261"/>
      <c r="F2" s="261"/>
      <c r="G2" s="261"/>
      <c r="H2" s="261"/>
    </row>
    <row r="3" spans="1:33" s="99" customFormat="1" ht="26.1" customHeight="1" x14ac:dyDescent="0.35">
      <c r="A3" s="268" t="str">
        <f>Fedlap!B6</f>
        <v>2024.01.01 - 2024.12.31.</v>
      </c>
      <c r="B3" s="268"/>
      <c r="C3" s="268"/>
      <c r="D3" s="268"/>
      <c r="E3" s="268"/>
      <c r="F3" s="268"/>
      <c r="G3" s="268"/>
      <c r="H3" s="268"/>
    </row>
    <row r="4" spans="1:33" ht="12.95" x14ac:dyDescent="0.3">
      <c r="A4" s="117"/>
      <c r="B4" s="117"/>
      <c r="C4" s="117"/>
      <c r="D4" s="118"/>
      <c r="E4" s="117"/>
      <c r="H4" s="118" t="s">
        <v>100</v>
      </c>
    </row>
    <row r="5" spans="1:33" ht="12.75" customHeight="1" x14ac:dyDescent="0.2">
      <c r="A5" s="263" t="s">
        <v>109</v>
      </c>
      <c r="B5" s="263" t="s">
        <v>110</v>
      </c>
      <c r="C5" s="267" t="s">
        <v>89</v>
      </c>
      <c r="D5" s="267" t="s">
        <v>90</v>
      </c>
      <c r="E5" s="267"/>
      <c r="F5" s="267"/>
      <c r="G5" s="267"/>
      <c r="H5" s="267"/>
    </row>
    <row r="6" spans="1:33" ht="39.6" customHeight="1" x14ac:dyDescent="0.2">
      <c r="A6" s="263"/>
      <c r="B6" s="263"/>
      <c r="C6" s="267"/>
      <c r="D6" s="119" t="s">
        <v>91</v>
      </c>
      <c r="E6" s="119" t="s">
        <v>92</v>
      </c>
      <c r="F6" s="119" t="s">
        <v>93</v>
      </c>
      <c r="G6" s="119" t="s">
        <v>94</v>
      </c>
      <c r="H6" s="120" t="s">
        <v>95</v>
      </c>
      <c r="I6" s="86"/>
    </row>
    <row r="7" spans="1:33" ht="25.5" customHeight="1" x14ac:dyDescent="0.2">
      <c r="A7" s="121" t="s">
        <v>103</v>
      </c>
      <c r="B7" s="121"/>
      <c r="C7" s="122">
        <f>SUM(C8:C9)</f>
        <v>460000</v>
      </c>
      <c r="D7" s="122">
        <f t="shared" ref="D7:H7" si="0">SUM(D8:D9)</f>
        <v>460000</v>
      </c>
      <c r="E7" s="122">
        <f t="shared" si="0"/>
        <v>0</v>
      </c>
      <c r="F7" s="122">
        <f t="shared" si="0"/>
        <v>0</v>
      </c>
      <c r="G7" s="122">
        <f t="shared" si="0"/>
        <v>0</v>
      </c>
      <c r="H7" s="122">
        <f t="shared" si="0"/>
        <v>460000</v>
      </c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</row>
    <row r="8" spans="1:33" s="129" customFormat="1" ht="25.15" customHeight="1" x14ac:dyDescent="0.2">
      <c r="A8" s="243" t="s">
        <v>447</v>
      </c>
      <c r="B8" s="244" t="s">
        <v>451</v>
      </c>
      <c r="C8" s="245">
        <v>300000</v>
      </c>
      <c r="D8" s="245">
        <v>300000</v>
      </c>
      <c r="E8" s="245"/>
      <c r="F8" s="126"/>
      <c r="G8" s="126"/>
      <c r="H8" s="127">
        <f>SUM(D8:G8)</f>
        <v>300000</v>
      </c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</row>
    <row r="9" spans="1:33" s="129" customFormat="1" ht="25.15" customHeight="1" x14ac:dyDescent="0.2">
      <c r="A9" s="240" t="s">
        <v>448</v>
      </c>
      <c r="B9" s="241"/>
      <c r="C9" s="242">
        <f>SUM(C10:C11)</f>
        <v>160000</v>
      </c>
      <c r="D9" s="242">
        <f>SUM(D10:D11)</f>
        <v>160000</v>
      </c>
      <c r="E9" s="242"/>
      <c r="F9" s="132"/>
      <c r="G9" s="132"/>
      <c r="H9" s="133">
        <f t="shared" ref="H9:H11" si="1">SUM(D9:G9)</f>
        <v>160000</v>
      </c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</row>
    <row r="10" spans="1:33" s="129" customFormat="1" ht="25.15" customHeight="1" x14ac:dyDescent="0.2">
      <c r="A10" s="130" t="s">
        <v>449</v>
      </c>
      <c r="B10" s="131" t="s">
        <v>452</v>
      </c>
      <c r="C10" s="132">
        <v>50000</v>
      </c>
      <c r="D10" s="132">
        <v>50000</v>
      </c>
      <c r="E10" s="132"/>
      <c r="F10" s="132"/>
      <c r="G10" s="132"/>
      <c r="H10" s="133">
        <f t="shared" si="1"/>
        <v>50000</v>
      </c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</row>
    <row r="11" spans="1:33" s="129" customFormat="1" ht="25.15" customHeight="1" x14ac:dyDescent="0.2">
      <c r="A11" s="239" t="s">
        <v>450</v>
      </c>
      <c r="B11" s="131" t="s">
        <v>453</v>
      </c>
      <c r="C11" s="132">
        <v>110000</v>
      </c>
      <c r="D11" s="132">
        <v>110000</v>
      </c>
      <c r="E11" s="132"/>
      <c r="F11" s="132"/>
      <c r="G11" s="132"/>
      <c r="H11" s="133">
        <f t="shared" si="1"/>
        <v>110000</v>
      </c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</row>
    <row r="12" spans="1:33" s="129" customFormat="1" ht="25.15" customHeight="1" x14ac:dyDescent="0.3">
      <c r="A12" s="130"/>
      <c r="B12" s="131"/>
      <c r="C12" s="132"/>
      <c r="D12" s="132"/>
      <c r="E12" s="132"/>
      <c r="F12" s="132"/>
      <c r="G12" s="132"/>
      <c r="H12" s="133">
        <f t="shared" ref="H12:H34" si="2">E12+F12+G12</f>
        <v>0</v>
      </c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</row>
    <row r="13" spans="1:33" s="129" customFormat="1" ht="25.15" customHeight="1" x14ac:dyDescent="0.3">
      <c r="A13" s="130"/>
      <c r="B13" s="131"/>
      <c r="C13" s="132"/>
      <c r="D13" s="132"/>
      <c r="E13" s="132"/>
      <c r="F13" s="132"/>
      <c r="G13" s="132"/>
      <c r="H13" s="133">
        <f>E13+F13+G13</f>
        <v>0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</row>
    <row r="14" spans="1:33" s="129" customFormat="1" ht="25.15" customHeight="1" x14ac:dyDescent="0.3">
      <c r="A14" s="130"/>
      <c r="B14" s="131"/>
      <c r="C14" s="132"/>
      <c r="D14" s="132"/>
      <c r="E14" s="132"/>
      <c r="F14" s="132"/>
      <c r="G14" s="132"/>
      <c r="H14" s="133">
        <f t="shared" si="2"/>
        <v>0</v>
      </c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</row>
    <row r="15" spans="1:33" s="129" customFormat="1" ht="25.15" customHeight="1" x14ac:dyDescent="0.3">
      <c r="A15" s="130"/>
      <c r="B15" s="131"/>
      <c r="C15" s="132"/>
      <c r="D15" s="132"/>
      <c r="E15" s="132"/>
      <c r="F15" s="132"/>
      <c r="G15" s="132"/>
      <c r="H15" s="133">
        <f t="shared" si="2"/>
        <v>0</v>
      </c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</row>
    <row r="16" spans="1:33" s="129" customFormat="1" ht="25.15" customHeight="1" x14ac:dyDescent="0.3">
      <c r="A16" s="130"/>
      <c r="B16" s="131"/>
      <c r="C16" s="132"/>
      <c r="D16" s="132"/>
      <c r="E16" s="132"/>
      <c r="F16" s="132"/>
      <c r="G16" s="132"/>
      <c r="H16" s="133">
        <f t="shared" si="2"/>
        <v>0</v>
      </c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</row>
    <row r="17" spans="1:33" s="129" customFormat="1" ht="25.15" customHeight="1" x14ac:dyDescent="0.3">
      <c r="A17" s="130"/>
      <c r="B17" s="131"/>
      <c r="C17" s="132"/>
      <c r="D17" s="132"/>
      <c r="E17" s="132"/>
      <c r="F17" s="132"/>
      <c r="G17" s="132"/>
      <c r="H17" s="133">
        <f t="shared" si="2"/>
        <v>0</v>
      </c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</row>
    <row r="18" spans="1:33" s="129" customFormat="1" ht="25.15" customHeight="1" x14ac:dyDescent="0.3">
      <c r="A18" s="130"/>
      <c r="B18" s="131"/>
      <c r="C18" s="132"/>
      <c r="D18" s="132"/>
      <c r="E18" s="132"/>
      <c r="F18" s="132"/>
      <c r="G18" s="132"/>
      <c r="H18" s="133">
        <f t="shared" si="2"/>
        <v>0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</row>
    <row r="19" spans="1:33" s="129" customFormat="1" ht="25.15" customHeight="1" x14ac:dyDescent="0.3">
      <c r="A19" s="130"/>
      <c r="B19" s="131"/>
      <c r="C19" s="132"/>
      <c r="D19" s="132"/>
      <c r="E19" s="132"/>
      <c r="F19" s="132"/>
      <c r="G19" s="132"/>
      <c r="H19" s="133">
        <f t="shared" si="2"/>
        <v>0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</row>
    <row r="20" spans="1:33" s="129" customFormat="1" ht="25.15" customHeight="1" x14ac:dyDescent="0.3">
      <c r="A20" s="130"/>
      <c r="B20" s="131"/>
      <c r="C20" s="132"/>
      <c r="D20" s="132"/>
      <c r="E20" s="132"/>
      <c r="F20" s="132"/>
      <c r="G20" s="132"/>
      <c r="H20" s="133">
        <f t="shared" si="2"/>
        <v>0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</row>
    <row r="21" spans="1:33" s="129" customFormat="1" ht="25.15" customHeight="1" x14ac:dyDescent="0.2">
      <c r="A21" s="130"/>
      <c r="B21" s="131"/>
      <c r="C21" s="132"/>
      <c r="D21" s="132"/>
      <c r="E21" s="132"/>
      <c r="F21" s="132"/>
      <c r="G21" s="132"/>
      <c r="H21" s="133">
        <f t="shared" si="2"/>
        <v>0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</row>
    <row r="22" spans="1:33" s="129" customFormat="1" ht="25.15" customHeight="1" x14ac:dyDescent="0.2">
      <c r="A22" s="130"/>
      <c r="B22" s="131"/>
      <c r="C22" s="132"/>
      <c r="D22" s="132"/>
      <c r="E22" s="132"/>
      <c r="F22" s="132"/>
      <c r="G22" s="132"/>
      <c r="H22" s="133">
        <f t="shared" si="2"/>
        <v>0</v>
      </c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</row>
    <row r="23" spans="1:33" s="129" customFormat="1" ht="25.15" customHeight="1" x14ac:dyDescent="0.2">
      <c r="A23" s="130"/>
      <c r="B23" s="131"/>
      <c r="C23" s="132"/>
      <c r="D23" s="132"/>
      <c r="E23" s="132"/>
      <c r="F23" s="132"/>
      <c r="G23" s="132"/>
      <c r="H23" s="133">
        <f t="shared" si="2"/>
        <v>0</v>
      </c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</row>
    <row r="24" spans="1:33" s="129" customFormat="1" ht="25.15" customHeight="1" x14ac:dyDescent="0.2">
      <c r="A24" s="130"/>
      <c r="B24" s="131"/>
      <c r="C24" s="132"/>
      <c r="D24" s="132"/>
      <c r="E24" s="132"/>
      <c r="F24" s="132"/>
      <c r="G24" s="132"/>
      <c r="H24" s="133">
        <f t="shared" si="2"/>
        <v>0</v>
      </c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</row>
    <row r="25" spans="1:33" s="129" customFormat="1" ht="25.15" customHeight="1" x14ac:dyDescent="0.2">
      <c r="A25" s="130"/>
      <c r="B25" s="131"/>
      <c r="C25" s="132"/>
      <c r="D25" s="132"/>
      <c r="E25" s="132"/>
      <c r="F25" s="132"/>
      <c r="G25" s="132"/>
      <c r="H25" s="133">
        <f t="shared" si="2"/>
        <v>0</v>
      </c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</row>
    <row r="26" spans="1:33" s="129" customFormat="1" ht="25.15" customHeight="1" x14ac:dyDescent="0.2">
      <c r="A26" s="130"/>
      <c r="B26" s="131"/>
      <c r="C26" s="132"/>
      <c r="D26" s="132"/>
      <c r="E26" s="132"/>
      <c r="F26" s="132"/>
      <c r="G26" s="132"/>
      <c r="H26" s="133">
        <f t="shared" si="2"/>
        <v>0</v>
      </c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</row>
    <row r="27" spans="1:33" s="129" customFormat="1" ht="25.15" customHeight="1" x14ac:dyDescent="0.2">
      <c r="A27" s="130"/>
      <c r="B27" s="131"/>
      <c r="C27" s="132"/>
      <c r="D27" s="132"/>
      <c r="E27" s="132"/>
      <c r="F27" s="132"/>
      <c r="G27" s="132"/>
      <c r="H27" s="133">
        <f t="shared" si="2"/>
        <v>0</v>
      </c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</row>
    <row r="28" spans="1:33" s="129" customFormat="1" ht="25.15" customHeight="1" x14ac:dyDescent="0.2">
      <c r="A28" s="130"/>
      <c r="B28" s="131"/>
      <c r="C28" s="132"/>
      <c r="D28" s="132"/>
      <c r="E28" s="132"/>
      <c r="F28" s="132"/>
      <c r="G28" s="132"/>
      <c r="H28" s="133">
        <f t="shared" si="2"/>
        <v>0</v>
      </c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</row>
    <row r="29" spans="1:33" s="129" customFormat="1" ht="25.15" customHeight="1" x14ac:dyDescent="0.2">
      <c r="A29" s="130"/>
      <c r="B29" s="131"/>
      <c r="C29" s="132"/>
      <c r="D29" s="132"/>
      <c r="E29" s="132"/>
      <c r="F29" s="132"/>
      <c r="G29" s="132"/>
      <c r="H29" s="133">
        <f t="shared" si="2"/>
        <v>0</v>
      </c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</row>
    <row r="30" spans="1:33" s="129" customFormat="1" ht="25.15" customHeight="1" x14ac:dyDescent="0.2">
      <c r="A30" s="130"/>
      <c r="B30" s="131"/>
      <c r="C30" s="132"/>
      <c r="D30" s="132"/>
      <c r="E30" s="132"/>
      <c r="F30" s="132"/>
      <c r="G30" s="132"/>
      <c r="H30" s="133">
        <f t="shared" si="2"/>
        <v>0</v>
      </c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</row>
    <row r="31" spans="1:33" s="129" customFormat="1" ht="25.15" customHeight="1" x14ac:dyDescent="0.2">
      <c r="A31" s="130"/>
      <c r="B31" s="131"/>
      <c r="C31" s="132"/>
      <c r="D31" s="132"/>
      <c r="E31" s="132"/>
      <c r="F31" s="132"/>
      <c r="G31" s="132"/>
      <c r="H31" s="133">
        <f t="shared" si="2"/>
        <v>0</v>
      </c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</row>
    <row r="32" spans="1:33" s="129" customFormat="1" ht="25.15" customHeight="1" x14ac:dyDescent="0.2">
      <c r="A32" s="130"/>
      <c r="B32" s="131"/>
      <c r="C32" s="132"/>
      <c r="D32" s="132"/>
      <c r="E32" s="132"/>
      <c r="F32" s="132"/>
      <c r="G32" s="132"/>
      <c r="H32" s="133">
        <f t="shared" si="2"/>
        <v>0</v>
      </c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</row>
    <row r="33" spans="1:33" s="129" customFormat="1" ht="25.15" customHeight="1" x14ac:dyDescent="0.2">
      <c r="A33" s="130"/>
      <c r="B33" s="131"/>
      <c r="C33" s="132"/>
      <c r="D33" s="132"/>
      <c r="E33" s="132"/>
      <c r="F33" s="132"/>
      <c r="G33" s="132"/>
      <c r="H33" s="133">
        <f t="shared" si="2"/>
        <v>0</v>
      </c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</row>
    <row r="34" spans="1:33" s="129" customFormat="1" ht="25.15" customHeight="1" x14ac:dyDescent="0.2">
      <c r="A34" s="130"/>
      <c r="B34" s="131"/>
      <c r="C34" s="132"/>
      <c r="D34" s="132"/>
      <c r="E34" s="132"/>
      <c r="F34" s="132"/>
      <c r="G34" s="132"/>
      <c r="H34" s="133">
        <f t="shared" si="2"/>
        <v>0</v>
      </c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</row>
    <row r="35" spans="1:33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</row>
    <row r="36" spans="1:33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</row>
    <row r="37" spans="1:33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</row>
    <row r="38" spans="1:33" x14ac:dyDescent="0.2">
      <c r="A38" s="86" t="s">
        <v>111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</row>
    <row r="39" spans="1:33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</row>
    <row r="40" spans="1:33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</row>
    <row r="41" spans="1:33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</row>
    <row r="42" spans="1:33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</row>
    <row r="43" spans="1:33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</row>
    <row r="44" spans="1:33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</row>
    <row r="45" spans="1:33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</row>
    <row r="46" spans="1:33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</row>
    <row r="47" spans="1:33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</row>
    <row r="48" spans="1:33" x14ac:dyDescent="0.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</row>
    <row r="49" spans="1:33" x14ac:dyDescent="0.2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</row>
    <row r="50" spans="1:33" x14ac:dyDescent="0.2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</row>
    <row r="51" spans="1:33" x14ac:dyDescent="0.2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</row>
    <row r="52" spans="1:33" x14ac:dyDescent="0.2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</row>
    <row r="53" spans="1:33" x14ac:dyDescent="0.2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</row>
    <row r="54" spans="1:33" x14ac:dyDescent="0.2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</row>
    <row r="55" spans="1:33" x14ac:dyDescent="0.2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</row>
    <row r="56" spans="1:33" x14ac:dyDescent="0.2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</row>
    <row r="57" spans="1:33" x14ac:dyDescent="0.2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</row>
    <row r="58" spans="1:33" x14ac:dyDescent="0.2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</row>
    <row r="59" spans="1:33" x14ac:dyDescent="0.2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</row>
    <row r="60" spans="1:33" x14ac:dyDescent="0.2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</row>
    <row r="61" spans="1:33" x14ac:dyDescent="0.2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</row>
    <row r="62" spans="1:33" x14ac:dyDescent="0.2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</row>
    <row r="63" spans="1:33" x14ac:dyDescent="0.2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</row>
    <row r="64" spans="1:33" x14ac:dyDescent="0.2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</row>
    <row r="65" spans="1:33" x14ac:dyDescent="0.2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</row>
    <row r="66" spans="1:33" x14ac:dyDescent="0.2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</row>
    <row r="67" spans="1:33" x14ac:dyDescent="0.2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</row>
    <row r="68" spans="1:33" x14ac:dyDescent="0.2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</row>
    <row r="69" spans="1:33" x14ac:dyDescent="0.2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</row>
    <row r="70" spans="1:33" x14ac:dyDescent="0.2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</row>
    <row r="71" spans="1:33" x14ac:dyDescent="0.2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</row>
    <row r="72" spans="1:33" x14ac:dyDescent="0.2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</row>
    <row r="73" spans="1:33" x14ac:dyDescent="0.2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</row>
    <row r="74" spans="1:33" x14ac:dyDescent="0.2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</row>
    <row r="75" spans="1:33" x14ac:dyDescent="0.2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</row>
    <row r="76" spans="1:33" x14ac:dyDescent="0.2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</row>
    <row r="77" spans="1:33" x14ac:dyDescent="0.2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</row>
    <row r="78" spans="1:33" x14ac:dyDescent="0.2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</row>
    <row r="79" spans="1:33" x14ac:dyDescent="0.2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</row>
    <row r="80" spans="1:33" x14ac:dyDescent="0.2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</row>
    <row r="81" spans="1:33" x14ac:dyDescent="0.2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</row>
    <row r="82" spans="1:33" x14ac:dyDescent="0.2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</row>
    <row r="83" spans="1:33" x14ac:dyDescent="0.2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</row>
    <row r="84" spans="1:33" x14ac:dyDescent="0.2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</row>
    <row r="85" spans="1:33" x14ac:dyDescent="0.2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</row>
    <row r="86" spans="1:33" x14ac:dyDescent="0.2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</row>
    <row r="87" spans="1:33" x14ac:dyDescent="0.2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</row>
    <row r="88" spans="1:33" x14ac:dyDescent="0.2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</row>
    <row r="89" spans="1:33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</row>
    <row r="90" spans="1:33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</row>
    <row r="91" spans="1:33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</row>
    <row r="92" spans="1:33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</row>
    <row r="93" spans="1:33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</row>
    <row r="94" spans="1:33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</row>
    <row r="95" spans="1:33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</row>
    <row r="96" spans="1:33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</row>
    <row r="97" spans="1:33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</row>
    <row r="98" spans="1:33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</row>
    <row r="99" spans="1:33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</row>
    <row r="100" spans="1:33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</row>
    <row r="101" spans="1:33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</row>
    <row r="102" spans="1:33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</row>
    <row r="103" spans="1:33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</row>
    <row r="104" spans="1:33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</row>
    <row r="105" spans="1:33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</row>
    <row r="106" spans="1:33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</row>
    <row r="107" spans="1:33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</row>
    <row r="108" spans="1:33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</row>
    <row r="109" spans="1:33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</row>
    <row r="110" spans="1:33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</row>
    <row r="111" spans="1:33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</row>
    <row r="112" spans="1:33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</row>
    <row r="113" spans="1:33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</row>
    <row r="114" spans="1:33" x14ac:dyDescent="0.2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</row>
    <row r="115" spans="1:33" x14ac:dyDescent="0.2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</row>
    <row r="116" spans="1:33" x14ac:dyDescent="0.2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</row>
    <row r="117" spans="1:33" x14ac:dyDescent="0.2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</row>
    <row r="118" spans="1:33" x14ac:dyDescent="0.2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</row>
    <row r="119" spans="1:33" x14ac:dyDescent="0.2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</row>
    <row r="120" spans="1:33" x14ac:dyDescent="0.2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</row>
    <row r="121" spans="1:33" x14ac:dyDescent="0.2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</row>
    <row r="122" spans="1:33" x14ac:dyDescent="0.2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</row>
    <row r="123" spans="1:33" x14ac:dyDescent="0.2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</row>
    <row r="124" spans="1:33" x14ac:dyDescent="0.2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</row>
    <row r="125" spans="1:33" x14ac:dyDescent="0.2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</row>
    <row r="126" spans="1:33" x14ac:dyDescent="0.2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</row>
    <row r="127" spans="1:33" x14ac:dyDescent="0.2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</row>
    <row r="128" spans="1:33" x14ac:dyDescent="0.2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</row>
    <row r="129" spans="1:33" x14ac:dyDescent="0.2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</row>
    <row r="130" spans="1:33" x14ac:dyDescent="0.2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</row>
    <row r="131" spans="1:33" x14ac:dyDescent="0.2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</row>
    <row r="132" spans="1:33" x14ac:dyDescent="0.2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</row>
    <row r="133" spans="1:33" x14ac:dyDescent="0.2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</row>
    <row r="134" spans="1:33" x14ac:dyDescent="0.2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</row>
    <row r="135" spans="1:33" x14ac:dyDescent="0.2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</row>
    <row r="136" spans="1:33" x14ac:dyDescent="0.2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</row>
    <row r="137" spans="1:33" x14ac:dyDescent="0.2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</row>
    <row r="138" spans="1:33" x14ac:dyDescent="0.2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</row>
    <row r="139" spans="1:33" x14ac:dyDescent="0.2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</row>
    <row r="140" spans="1:33" x14ac:dyDescent="0.2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</row>
    <row r="141" spans="1:33" x14ac:dyDescent="0.2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</row>
    <row r="142" spans="1:33" x14ac:dyDescent="0.2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</row>
    <row r="143" spans="1:33" x14ac:dyDescent="0.2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</row>
    <row r="144" spans="1:33" x14ac:dyDescent="0.2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</row>
    <row r="145" spans="1:33" x14ac:dyDescent="0.2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</row>
    <row r="146" spans="1:33" x14ac:dyDescent="0.2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</row>
    <row r="147" spans="1:33" x14ac:dyDescent="0.2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</row>
    <row r="148" spans="1:33" x14ac:dyDescent="0.2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</row>
    <row r="149" spans="1:33" x14ac:dyDescent="0.2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</row>
    <row r="150" spans="1:33" x14ac:dyDescent="0.2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</row>
    <row r="151" spans="1:33" x14ac:dyDescent="0.2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</row>
    <row r="152" spans="1:33" x14ac:dyDescent="0.2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</row>
    <row r="153" spans="1:33" x14ac:dyDescent="0.2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</row>
    <row r="154" spans="1:33" x14ac:dyDescent="0.2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</row>
    <row r="155" spans="1:33" x14ac:dyDescent="0.2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</row>
    <row r="156" spans="1:33" x14ac:dyDescent="0.2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</row>
    <row r="157" spans="1:33" x14ac:dyDescent="0.2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</row>
    <row r="158" spans="1:33" x14ac:dyDescent="0.2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</row>
    <row r="159" spans="1:33" x14ac:dyDescent="0.2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</row>
    <row r="160" spans="1:33" x14ac:dyDescent="0.2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</row>
    <row r="161" spans="1:33" x14ac:dyDescent="0.2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</row>
    <row r="162" spans="1:33" x14ac:dyDescent="0.2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</row>
    <row r="163" spans="1:33" x14ac:dyDescent="0.2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</row>
    <row r="164" spans="1:33" x14ac:dyDescent="0.2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</row>
    <row r="165" spans="1:33" x14ac:dyDescent="0.2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</row>
    <row r="166" spans="1:33" x14ac:dyDescent="0.2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</row>
    <row r="167" spans="1:33" x14ac:dyDescent="0.2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</row>
    <row r="168" spans="1:33" x14ac:dyDescent="0.2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</row>
    <row r="169" spans="1:33" x14ac:dyDescent="0.2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</row>
    <row r="170" spans="1:33" x14ac:dyDescent="0.2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</row>
    <row r="171" spans="1:33" x14ac:dyDescent="0.2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</row>
    <row r="172" spans="1:33" x14ac:dyDescent="0.2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</row>
    <row r="173" spans="1:33" x14ac:dyDescent="0.2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</row>
    <row r="174" spans="1:33" x14ac:dyDescent="0.2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</row>
    <row r="175" spans="1:33" x14ac:dyDescent="0.2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</row>
    <row r="176" spans="1:33" x14ac:dyDescent="0.2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</row>
    <row r="177" spans="1:33" x14ac:dyDescent="0.2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</row>
    <row r="178" spans="1:33" x14ac:dyDescent="0.2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</row>
    <row r="179" spans="1:33" x14ac:dyDescent="0.2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</row>
    <row r="180" spans="1:33" x14ac:dyDescent="0.2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</row>
    <row r="181" spans="1:33" x14ac:dyDescent="0.2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</row>
    <row r="182" spans="1:33" x14ac:dyDescent="0.2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</row>
    <row r="183" spans="1:33" x14ac:dyDescent="0.2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</row>
    <row r="184" spans="1:33" x14ac:dyDescent="0.2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</row>
    <row r="185" spans="1:33" x14ac:dyDescent="0.2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</row>
    <row r="186" spans="1:33" x14ac:dyDescent="0.2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</row>
    <row r="187" spans="1:33" x14ac:dyDescent="0.2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</row>
    <row r="188" spans="1:33" x14ac:dyDescent="0.2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</row>
    <row r="189" spans="1:33" x14ac:dyDescent="0.2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</row>
    <row r="190" spans="1:33" x14ac:dyDescent="0.2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</row>
    <row r="191" spans="1:33" x14ac:dyDescent="0.2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</row>
    <row r="192" spans="1:33" x14ac:dyDescent="0.2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</row>
    <row r="193" spans="1:33" x14ac:dyDescent="0.2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</row>
    <row r="194" spans="1:33" x14ac:dyDescent="0.2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</row>
    <row r="195" spans="1:33" x14ac:dyDescent="0.2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</row>
    <row r="196" spans="1:33" x14ac:dyDescent="0.2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</row>
    <row r="197" spans="1:33" x14ac:dyDescent="0.2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</row>
    <row r="198" spans="1:33" x14ac:dyDescent="0.2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</row>
    <row r="199" spans="1:33" x14ac:dyDescent="0.2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</row>
    <row r="200" spans="1:33" x14ac:dyDescent="0.2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</row>
    <row r="201" spans="1:33" x14ac:dyDescent="0.2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</row>
    <row r="202" spans="1:33" x14ac:dyDescent="0.2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</row>
    <row r="203" spans="1:33" x14ac:dyDescent="0.2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</row>
    <row r="204" spans="1:33" x14ac:dyDescent="0.2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</row>
    <row r="205" spans="1:33" x14ac:dyDescent="0.2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</row>
    <row r="206" spans="1:33" x14ac:dyDescent="0.2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</row>
    <row r="207" spans="1:33" x14ac:dyDescent="0.2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</row>
    <row r="208" spans="1:33" x14ac:dyDescent="0.2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</row>
    <row r="209" spans="1:33" x14ac:dyDescent="0.2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</row>
    <row r="210" spans="1:33" x14ac:dyDescent="0.2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</row>
    <row r="211" spans="1:33" x14ac:dyDescent="0.2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</row>
    <row r="212" spans="1:33" x14ac:dyDescent="0.2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</row>
    <row r="213" spans="1:33" x14ac:dyDescent="0.2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</row>
    <row r="214" spans="1:33" x14ac:dyDescent="0.2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</row>
    <row r="215" spans="1:33" x14ac:dyDescent="0.2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</row>
    <row r="216" spans="1:33" x14ac:dyDescent="0.2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</row>
    <row r="217" spans="1:33" x14ac:dyDescent="0.2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</row>
    <row r="218" spans="1:33" x14ac:dyDescent="0.2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</row>
    <row r="219" spans="1:33" x14ac:dyDescent="0.2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</row>
    <row r="220" spans="1:33" x14ac:dyDescent="0.2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</row>
    <row r="221" spans="1:33" x14ac:dyDescent="0.2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</row>
    <row r="222" spans="1:33" x14ac:dyDescent="0.2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</row>
    <row r="223" spans="1:33" x14ac:dyDescent="0.2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</row>
    <row r="224" spans="1:33" x14ac:dyDescent="0.2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</row>
    <row r="225" spans="1:33" x14ac:dyDescent="0.2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</row>
    <row r="226" spans="1:33" x14ac:dyDescent="0.2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</row>
    <row r="227" spans="1:33" x14ac:dyDescent="0.2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</row>
    <row r="228" spans="1:33" x14ac:dyDescent="0.2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</row>
    <row r="229" spans="1:33" x14ac:dyDescent="0.2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</row>
    <row r="230" spans="1:33" x14ac:dyDescent="0.2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</row>
    <row r="231" spans="1:33" x14ac:dyDescent="0.2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</row>
    <row r="232" spans="1:33" x14ac:dyDescent="0.2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</row>
    <row r="233" spans="1:33" x14ac:dyDescent="0.2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</row>
    <row r="234" spans="1:33" x14ac:dyDescent="0.2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</row>
    <row r="235" spans="1:33" x14ac:dyDescent="0.2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</row>
    <row r="236" spans="1:33" x14ac:dyDescent="0.2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</row>
    <row r="237" spans="1:33" x14ac:dyDescent="0.2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</row>
    <row r="238" spans="1:33" x14ac:dyDescent="0.2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</row>
    <row r="239" spans="1:33" x14ac:dyDescent="0.2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</row>
    <row r="240" spans="1:33" x14ac:dyDescent="0.2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</row>
    <row r="241" spans="1:33" x14ac:dyDescent="0.2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</row>
    <row r="242" spans="1:33" x14ac:dyDescent="0.2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</row>
    <row r="243" spans="1:33" x14ac:dyDescent="0.2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</row>
    <row r="244" spans="1:33" x14ac:dyDescent="0.2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  <c r="AE244" s="86"/>
      <c r="AF244" s="86"/>
      <c r="AG244" s="86"/>
    </row>
    <row r="245" spans="1:33" x14ac:dyDescent="0.2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</row>
    <row r="246" spans="1:33" x14ac:dyDescent="0.2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</row>
    <row r="247" spans="1:33" x14ac:dyDescent="0.2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</row>
    <row r="248" spans="1:33" x14ac:dyDescent="0.2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</row>
    <row r="249" spans="1:33" x14ac:dyDescent="0.2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</row>
    <row r="250" spans="1:33" x14ac:dyDescent="0.2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</row>
    <row r="251" spans="1:33" x14ac:dyDescent="0.2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</row>
    <row r="252" spans="1:33" x14ac:dyDescent="0.2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</row>
    <row r="253" spans="1:33" x14ac:dyDescent="0.2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</row>
    <row r="254" spans="1:33" x14ac:dyDescent="0.2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</row>
    <row r="255" spans="1:33" x14ac:dyDescent="0.2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/>
      <c r="AC255" s="86"/>
      <c r="AD255" s="86"/>
      <c r="AE255" s="86"/>
      <c r="AF255" s="86"/>
      <c r="AG255" s="86"/>
    </row>
    <row r="256" spans="1:33" x14ac:dyDescent="0.2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  <c r="AE256" s="86"/>
      <c r="AF256" s="86"/>
      <c r="AG256" s="86"/>
    </row>
    <row r="257" spans="1:33" x14ac:dyDescent="0.2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  <c r="AE257" s="86"/>
      <c r="AF257" s="86"/>
      <c r="AG257" s="86"/>
    </row>
  </sheetData>
  <sheetProtection formatColumns="0" formatRows="0" insertColumns="0" insertRows="0" insertHyperlinks="0" deleteColumns="0" deleteRows="0" sort="0" autoFilter="0"/>
  <protectedRanges>
    <protectedRange password="F33D" sqref="C7:H7 H7:H34" name="Egyéb ber"/>
  </protectedRanges>
  <mergeCells count="7">
    <mergeCell ref="A1:C1"/>
    <mergeCell ref="A2:H2"/>
    <mergeCell ref="A3:H3"/>
    <mergeCell ref="A5:A6"/>
    <mergeCell ref="B5:B6"/>
    <mergeCell ref="C5:C6"/>
    <mergeCell ref="D5:H5"/>
  </mergeCells>
  <printOptions horizontalCentered="1"/>
  <pageMargins left="0.43307086614173229" right="0.39370078740157483" top="0.82677165354330717" bottom="0.70866141732283472" header="0.39370078740157483" footer="0.47244094488188981"/>
  <pageSetup paperSize="9" scale="84" orientation="portrait" r:id="rId1"/>
  <headerFooter alignWithMargins="0">
    <oddHeader>&amp;C&amp;"Times New Roman CE,Félkövér"&amp;12&amp;U
&amp;R
5/c. sz. táblázat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zoomScale="110" zoomScaleNormal="110" workbookViewId="0">
      <selection activeCell="E9" sqref="E9"/>
    </sheetView>
  </sheetViews>
  <sheetFormatPr defaultColWidth="9.140625" defaultRowHeight="15.75" x14ac:dyDescent="0.25"/>
  <cols>
    <col min="1" max="1" width="23.7109375" style="61" bestFit="1" customWidth="1"/>
    <col min="2" max="2" width="16" style="61" customWidth="1"/>
    <col min="3" max="3" width="16.85546875" style="61" bestFit="1" customWidth="1"/>
    <col min="4" max="4" width="16" style="61" bestFit="1" customWidth="1"/>
    <col min="5" max="5" width="24.42578125" style="61" bestFit="1" customWidth="1"/>
    <col min="6" max="6" width="16" style="61" bestFit="1" customWidth="1"/>
    <col min="7" max="7" width="29" style="61" bestFit="1" customWidth="1"/>
    <col min="8" max="8" width="17" style="61" bestFit="1" customWidth="1"/>
    <col min="9" max="10" width="16" style="61" bestFit="1" customWidth="1"/>
    <col min="11" max="16384" width="9.140625" style="61"/>
  </cols>
  <sheetData>
    <row r="1" spans="1:10" ht="15.6" x14ac:dyDescent="0.35">
      <c r="A1" s="1" t="str">
        <f>Fedlap!B2</f>
        <v>Bv. Holding Kft.</v>
      </c>
      <c r="B1" s="60"/>
      <c r="C1" s="60"/>
      <c r="D1" s="60"/>
      <c r="E1" s="60"/>
      <c r="F1" s="60"/>
      <c r="I1" s="60"/>
      <c r="J1" s="1"/>
    </row>
    <row r="2" spans="1:10" ht="18.75" x14ac:dyDescent="0.25">
      <c r="A2" s="274" t="s">
        <v>112</v>
      </c>
      <c r="B2" s="274"/>
      <c r="C2" s="274"/>
      <c r="D2" s="274"/>
      <c r="E2" s="274"/>
      <c r="F2" s="274"/>
      <c r="G2" s="274"/>
      <c r="H2" s="274"/>
      <c r="I2" s="274"/>
      <c r="J2" s="274"/>
    </row>
    <row r="3" spans="1:10" ht="15.6" x14ac:dyDescent="0.35">
      <c r="A3" s="268" t="str">
        <f>Fedlap!B6</f>
        <v>2024.01.01 - 2024.12.31.</v>
      </c>
      <c r="B3" s="268"/>
      <c r="C3" s="268"/>
      <c r="D3" s="268"/>
      <c r="E3" s="268"/>
      <c r="F3" s="268"/>
      <c r="G3" s="268"/>
      <c r="H3" s="268"/>
      <c r="I3" s="268"/>
      <c r="J3" s="268"/>
    </row>
    <row r="4" spans="1:10" ht="15.6" x14ac:dyDescent="0.35">
      <c r="A4" s="62"/>
      <c r="B4" s="62"/>
      <c r="C4" s="62"/>
      <c r="D4" s="62"/>
      <c r="E4" s="62"/>
      <c r="F4" s="62"/>
      <c r="G4" s="63" t="s">
        <v>113</v>
      </c>
      <c r="H4" s="62"/>
      <c r="I4" s="63"/>
      <c r="J4" s="62"/>
    </row>
    <row r="5" spans="1:10" x14ac:dyDescent="0.25">
      <c r="A5" s="64"/>
      <c r="B5" s="275" t="s">
        <v>4</v>
      </c>
      <c r="C5" s="275"/>
      <c r="D5" s="275"/>
      <c r="E5" s="275"/>
      <c r="F5" s="276" t="s">
        <v>114</v>
      </c>
      <c r="G5" s="276" t="s">
        <v>8</v>
      </c>
      <c r="H5" s="279" t="s">
        <v>115</v>
      </c>
      <c r="I5" s="280"/>
      <c r="J5" s="281"/>
    </row>
    <row r="6" spans="1:10" ht="35.25" customHeight="1" x14ac:dyDescent="0.25">
      <c r="A6" s="65"/>
      <c r="B6" s="282" t="s">
        <v>116</v>
      </c>
      <c r="C6" s="282"/>
      <c r="D6" s="282"/>
      <c r="E6" s="283" t="s">
        <v>117</v>
      </c>
      <c r="F6" s="277"/>
      <c r="G6" s="277"/>
      <c r="H6" s="272" t="s">
        <v>118</v>
      </c>
      <c r="I6" s="272" t="s">
        <v>119</v>
      </c>
      <c r="J6" s="272" t="s">
        <v>120</v>
      </c>
    </row>
    <row r="7" spans="1:10" ht="78.75" x14ac:dyDescent="0.25">
      <c r="A7" s="66"/>
      <c r="B7" s="67" t="s">
        <v>121</v>
      </c>
      <c r="C7" s="67" t="s">
        <v>122</v>
      </c>
      <c r="D7" s="68" t="s">
        <v>123</v>
      </c>
      <c r="E7" s="284"/>
      <c r="F7" s="278"/>
      <c r="G7" s="278"/>
      <c r="H7" s="273"/>
      <c r="I7" s="273"/>
      <c r="J7" s="273"/>
    </row>
    <row r="8" spans="1:10" x14ac:dyDescent="0.25">
      <c r="A8" s="69" t="s">
        <v>431</v>
      </c>
      <c r="B8" s="70">
        <v>242736</v>
      </c>
      <c r="C8" s="70">
        <v>0</v>
      </c>
      <c r="D8" s="70">
        <f>SUM(B8:C8)</f>
        <v>242736</v>
      </c>
      <c r="E8" s="70">
        <v>8449396</v>
      </c>
      <c r="F8" s="71">
        <v>0</v>
      </c>
      <c r="G8" s="72">
        <f>SUM(D8:F8)</f>
        <v>8692132</v>
      </c>
      <c r="H8" s="73">
        <f>IFERROR(SUM(D8/G8),0)</f>
        <v>2.7925944981047227E-2</v>
      </c>
      <c r="I8" s="73">
        <f>IFERROR(SUM(E8/G8),0)</f>
        <v>0.97207405501895272</v>
      </c>
      <c r="J8" s="73">
        <f>IFERROR(SUM(F8/G8),0)</f>
        <v>0</v>
      </c>
    </row>
    <row r="9" spans="1:10" x14ac:dyDescent="0.25">
      <c r="A9" s="69" t="s">
        <v>432</v>
      </c>
      <c r="B9" s="70">
        <v>0</v>
      </c>
      <c r="C9" s="70">
        <v>0</v>
      </c>
      <c r="D9" s="70">
        <f>SUM(B9:C9)</f>
        <v>0</v>
      </c>
      <c r="E9" s="70">
        <v>8698297.75</v>
      </c>
      <c r="F9" s="71">
        <v>0</v>
      </c>
      <c r="G9" s="72">
        <f>D9+E9+F9</f>
        <v>8698297.75</v>
      </c>
      <c r="H9" s="73">
        <f>IFERROR(SUM(D9/G9),0)</f>
        <v>0</v>
      </c>
      <c r="I9" s="73">
        <f>IFERROR(SUM(E9/G9),0)</f>
        <v>1</v>
      </c>
      <c r="J9" s="73">
        <f>IFERROR(SUM(F9/G9),0)</f>
        <v>0</v>
      </c>
    </row>
    <row r="10" spans="1:10" ht="15.6" x14ac:dyDescent="0.35">
      <c r="A10" s="62"/>
      <c r="B10" s="62"/>
      <c r="C10" s="62"/>
      <c r="D10" s="62"/>
      <c r="E10" s="62"/>
      <c r="F10" s="62"/>
      <c r="G10" s="62"/>
      <c r="H10" s="62"/>
      <c r="I10" s="62"/>
      <c r="J10" s="62"/>
    </row>
    <row r="11" spans="1:10" ht="31.5" x14ac:dyDescent="0.25">
      <c r="A11" s="74" t="s">
        <v>160</v>
      </c>
      <c r="B11" s="75">
        <f>IFERROR(SUM(B8/B9),0)</f>
        <v>0</v>
      </c>
      <c r="C11" s="75">
        <f t="shared" ref="C11:G11" si="0">IFERROR(SUM(C8/C9),0)</f>
        <v>0</v>
      </c>
      <c r="D11" s="75">
        <f t="shared" si="0"/>
        <v>0</v>
      </c>
      <c r="E11" s="75">
        <f t="shared" si="0"/>
        <v>0.97138500461196564</v>
      </c>
      <c r="F11" s="75">
        <f t="shared" si="0"/>
        <v>0</v>
      </c>
      <c r="G11" s="75">
        <f t="shared" si="0"/>
        <v>0.99929115441006833</v>
      </c>
      <c r="H11" s="60"/>
      <c r="I11" s="60"/>
      <c r="J11" s="60"/>
    </row>
    <row r="12" spans="1:10" ht="15.6" x14ac:dyDescent="0.35">
      <c r="A12" s="62"/>
      <c r="B12" s="62"/>
      <c r="C12" s="62"/>
      <c r="D12" s="62"/>
      <c r="E12" s="62"/>
      <c r="F12" s="62"/>
      <c r="G12" s="62"/>
      <c r="H12" s="62"/>
      <c r="I12" s="62"/>
      <c r="J12" s="62"/>
    </row>
    <row r="13" spans="1:10" ht="15.6" x14ac:dyDescent="0.35">
      <c r="A13" s="76"/>
      <c r="B13" s="77"/>
      <c r="C13" s="77"/>
      <c r="D13" s="77"/>
      <c r="E13" s="77"/>
      <c r="F13" s="77"/>
      <c r="G13" s="78"/>
      <c r="H13" s="78"/>
      <c r="I13" s="78"/>
      <c r="J13" s="79"/>
    </row>
    <row r="14" spans="1:10" ht="15.6" x14ac:dyDescent="0.35">
      <c r="A14" s="62"/>
      <c r="B14" s="62"/>
      <c r="C14" s="62"/>
      <c r="D14" s="62"/>
      <c r="E14" s="62"/>
      <c r="F14" s="62"/>
      <c r="G14" s="62"/>
      <c r="H14" s="62"/>
      <c r="I14" s="62"/>
      <c r="J14" s="62"/>
    </row>
    <row r="15" spans="1:10" ht="15.6" x14ac:dyDescent="0.35">
      <c r="A15" s="62"/>
      <c r="B15" s="62"/>
      <c r="C15" s="62"/>
      <c r="D15" s="62"/>
      <c r="E15" s="62"/>
      <c r="F15" s="62"/>
      <c r="G15" s="62"/>
      <c r="H15" s="62"/>
      <c r="I15" s="62"/>
      <c r="J15" s="62"/>
    </row>
    <row r="16" spans="1:10" ht="15.6" x14ac:dyDescent="0.35">
      <c r="A16" s="62"/>
      <c r="B16" s="62"/>
      <c r="C16" s="62"/>
      <c r="D16" s="62"/>
      <c r="E16" s="62"/>
      <c r="F16" s="62"/>
      <c r="G16" s="62"/>
      <c r="H16" s="62"/>
      <c r="I16" s="62"/>
      <c r="J16" s="62"/>
    </row>
    <row r="17" spans="1:10" ht="15.6" x14ac:dyDescent="0.35">
      <c r="A17" s="62"/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15.6" x14ac:dyDescent="0.35">
      <c r="A18" s="62"/>
      <c r="B18" s="62"/>
      <c r="C18" s="62"/>
      <c r="D18" s="62"/>
      <c r="E18" s="62"/>
      <c r="F18" s="62"/>
      <c r="G18" s="62"/>
      <c r="H18" s="62"/>
      <c r="I18" s="62"/>
      <c r="J18" s="62"/>
    </row>
  </sheetData>
  <mergeCells count="11">
    <mergeCell ref="J6:J7"/>
    <mergeCell ref="A2:J2"/>
    <mergeCell ref="A3:J3"/>
    <mergeCell ref="B5:E5"/>
    <mergeCell ref="F5:F7"/>
    <mergeCell ref="G5:G7"/>
    <mergeCell ref="H5:J5"/>
    <mergeCell ref="B6:D6"/>
    <mergeCell ref="E6:E7"/>
    <mergeCell ref="H6:H7"/>
    <mergeCell ref="I6:I7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5" orientation="landscape" r:id="rId1"/>
  <headerFooter>
    <oddHeader>&amp;R6. sz. táblázat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5</vt:i4>
      </vt:variant>
    </vt:vector>
  </HeadingPairs>
  <TitlesOfParts>
    <vt:vector size="18" baseType="lpstr">
      <vt:lpstr>Fedlap</vt:lpstr>
      <vt:lpstr>MÉR</vt:lpstr>
      <vt:lpstr>er.kimut.A</vt:lpstr>
      <vt:lpstr>értékesítés</vt:lpstr>
      <vt:lpstr>beruházások összesítés</vt:lpstr>
      <vt:lpstr>fejlesztési beruházások</vt:lpstr>
      <vt:lpstr>belsőellátásfejlesztés</vt:lpstr>
      <vt:lpstr>egyéb beruházások</vt:lpstr>
      <vt:lpstr>Árbev.megoszlás</vt:lpstr>
      <vt:lpstr>bérszerk. éves</vt:lpstr>
      <vt:lpstr>keresetkorrekció</vt:lpstr>
      <vt:lpstr>támogatás</vt:lpstr>
      <vt:lpstr>likviditási terv</vt:lpstr>
      <vt:lpstr>Ceg_neve</vt:lpstr>
      <vt:lpstr>Idoszak</vt:lpstr>
      <vt:lpstr>MÉR!Nyomtatási_cím</vt:lpstr>
      <vt:lpstr>er.kimut.A!Nyomtatási_terület</vt:lpstr>
      <vt:lpstr>MÉR!Nyomtatási_terület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tamasi.orsolya</dc:creator>
  <cp:lastModifiedBy>barossne.szabina</cp:lastModifiedBy>
  <cp:lastPrinted>2024-02-26T07:26:20Z</cp:lastPrinted>
  <dcterms:created xsi:type="dcterms:W3CDTF">2017-01-04T09:17:15Z</dcterms:created>
  <dcterms:modified xsi:type="dcterms:W3CDTF">2024-08-08T09:57:26Z</dcterms:modified>
</cp:coreProperties>
</file>